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Raw apple cider vinegar, 16 oz, direct</t>
        </is>
      </c>
      <c r="B2" s="3" t="n">
        <v>14</v>
      </c>
      <c r="C2" s="3" t="n">
        <v>3.29</v>
      </c>
      <c r="D2" s="3">
        <f>IF(OR(B2="",C2=""),"",B2-C2)</f>
        <v>10.71</v>
      </c>
      <c r="E2" s="4">
        <f>IF(OR(D2="",N(B2)=0),"",D2/B2)</f>
        <v>0.765</v>
      </c>
      <c r="F2" s="5" t="n">
        <v>300</v>
      </c>
    </row>
    <row r="3" ht="30" customHeight="1">
      <c r="A3" s="2" t="inlineStr">
        <is>
          <t>Raw apple cider vinegar, 16 oz, to shops</t>
        </is>
      </c>
      <c r="B3" s="3" t="n">
        <v>8</v>
      </c>
      <c r="C3" s="3" t="n">
        <v>2.99</v>
      </c>
      <c r="D3" s="3">
        <f>IF(OR(B3="",C3=""),"",B3-C3)</f>
        <v>5.01</v>
      </c>
      <c r="E3" s="4">
        <f>IF(OR(D3="",N(B3)=0),"",D3/B3)</f>
        <v>0.62625</v>
      </c>
      <c r="F3" s="5" t="n">
        <v>400</v>
      </c>
    </row>
    <row r="4">
      <c r="A4" t="inlineStr">
        <is>
          <t>Fruit vinegar, 250 ml, direct</t>
        </is>
      </c>
      <c r="B4" s="6" t="n">
        <v>16</v>
      </c>
      <c r="C4" s="6" t="n">
        <v>5.06</v>
      </c>
      <c r="D4" s="6">
        <f>IF(OR(B4="",C4=""),"",B4-C4)</f>
        <v>10.94</v>
      </c>
      <c r="E4" s="7">
        <f>IF(OR(D4="",N(B4)=0),"",D4/B4)</f>
        <v>0.68375</v>
      </c>
      <c r="F4" t="n">
        <v>120</v>
      </c>
    </row>
    <row r="5" ht="30" customHeight="1">
      <c r="A5" s="2" t="inlineStr">
        <is>
          <t>Cider vinegar, gallon jug, for restaurants</t>
        </is>
      </c>
      <c r="B5" s="3" t="n">
        <v>38</v>
      </c>
      <c r="C5" s="3" t="n">
        <v>10.54</v>
      </c>
      <c r="D5" s="3">
        <f>IF(OR(B5="",C5=""),"",B5-C5)</f>
        <v>27.46</v>
      </c>
      <c r="E5" s="4">
        <f>IF(OR(D5="",N(B5)=0),"",D5/B5)</f>
        <v>0.722631578947368</v>
      </c>
      <c r="F5" s="5" t="n">
        <v>30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</v>
      </c>
      <c r="D2" s="10" t="n">
        <v>0</v>
      </c>
      <c r="E2" s="10" t="n">
        <v>0.2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Raw apple cider vinegar, 16 oz, direct (units)</v>
      </c>
      <c r="C4">
        <f>IF(Products!A2="","",ROUND(N(Products!F2)*C$2,0))</f>
        <v>0</v>
      </c>
      <c r="D4">
        <f>IF(Products!A2="","",ROUND(N(Products!F2)*D$2,0))</f>
        <v>0</v>
      </c>
      <c r="E4">
        <f>IF(Products!A2="","",ROUND(N(Products!F2)*E$2,0))</f>
        <v>60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1920</v>
      </c>
    </row>
    <row r="5">
      <c r="A5" t="str">
        <f>IF(Products!A3="","",Products!A3&amp;" (units)")</f>
        <v>Raw apple cider vinegar, 16 oz, to shops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80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2560</v>
      </c>
    </row>
    <row r="6">
      <c r="A6" t="str">
        <f>IF(Products!A4="","",Products!A4&amp;" (units)")</f>
        <v>Fruit vinegar, 250 ml, direct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24</v>
      </c>
      <c r="F6">
        <f>IF(Products!A4="","",ROUND(N(Products!F4)*F$2,0))</f>
        <v>36</v>
      </c>
      <c r="G6">
        <f>IF(Products!A4="","",ROUND(N(Products!F4)*G$2,0))</f>
        <v>48</v>
      </c>
      <c r="H6">
        <f>IF(Products!A4="","",ROUND(N(Products!F4)*H$2,0))</f>
        <v>60</v>
      </c>
      <c r="I6">
        <f>IF(Products!A4="","",ROUND(N(Products!F4)*I$2,0))</f>
        <v>72</v>
      </c>
      <c r="J6">
        <f>IF(Products!A4="","",ROUND(N(Products!F4)*J$2,0))</f>
        <v>84</v>
      </c>
      <c r="K6">
        <f>IF(Products!A4="","",ROUND(N(Products!F4)*K$2,0))</f>
        <v>96</v>
      </c>
      <c r="L6">
        <f>IF(Products!A4="","",ROUND(N(Products!F4)*L$2,0))</f>
        <v>108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768</v>
      </c>
    </row>
    <row r="7">
      <c r="A7" t="str">
        <f>IF(Products!A5="","",Products!A5&amp;" (units)")</f>
        <v>Cider vinegar, gallon jug, for restaurants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6</v>
      </c>
      <c r="F7">
        <f>IF(Products!A5="","",ROUND(N(Products!F5)*F$2,0))</f>
        <v>9</v>
      </c>
      <c r="G7">
        <f>IF(Products!A5="","",ROUND(N(Products!F5)*G$2,0))</f>
        <v>12</v>
      </c>
      <c r="H7">
        <f>IF(Products!A5="","",ROUND(N(Products!F5)*H$2,0))</f>
        <v>15</v>
      </c>
      <c r="I7">
        <f>IF(Products!A5="","",ROUND(N(Products!F5)*I$2,0))</f>
        <v>18</v>
      </c>
      <c r="J7">
        <f>IF(Products!A5="","",ROUND(N(Products!F5)*J$2,0))</f>
        <v>21</v>
      </c>
      <c r="K7">
        <f>IF(Products!A5="","",ROUND(N(Products!F5)*K$2,0))</f>
        <v>24</v>
      </c>
      <c r="L7">
        <f>IF(Products!A5="","",ROUND(N(Products!F5)*L$2,0))</f>
        <v>27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192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0</v>
      </c>
      <c r="D25" s="11">
        <f>SUMPRODUCT(Products!$B$2:$B$21,D4:D23)</f>
        <v>0</v>
      </c>
      <c r="E25" s="11">
        <f>SUMPRODUCT(Products!$B$2:$B$21,E4:E23)</f>
        <v>2092</v>
      </c>
      <c r="F25" s="11">
        <f>SUMPRODUCT(Products!$B$2:$B$21,F4:F23)</f>
        <v>3138</v>
      </c>
      <c r="G25" s="11">
        <f>SUMPRODUCT(Products!$B$2:$B$21,G4:G23)</f>
        <v>4184</v>
      </c>
      <c r="H25" s="11">
        <f>SUMPRODUCT(Products!$B$2:$B$21,H4:H23)</f>
        <v>5230</v>
      </c>
      <c r="I25" s="11">
        <f>SUMPRODUCT(Products!$B$2:$B$21,I4:I23)</f>
        <v>6276</v>
      </c>
      <c r="J25" s="11">
        <f>SUMPRODUCT(Products!$B$2:$B$21,J4:J23)</f>
        <v>7322</v>
      </c>
      <c r="K25" s="11">
        <f>SUMPRODUCT(Products!$B$2:$B$21,K4:K23)</f>
        <v>8368</v>
      </c>
      <c r="L25" s="11">
        <f>SUMPRODUCT(Products!$B$2:$B$21,L4:L23)</f>
        <v>9414</v>
      </c>
      <c r="M25" s="11">
        <f>SUMPRODUCT(Products!$B$2:$B$21,M4:M23)</f>
        <v>10460</v>
      </c>
      <c r="N25" s="11">
        <f>SUMPRODUCT(Products!$B$2:$B$21,N4:N23)</f>
        <v>10460</v>
      </c>
      <c r="O25" s="11">
        <f>SUM(C25:N25)</f>
        <v>66944</v>
      </c>
    </row>
    <row r="26">
      <c r="A26" s="9" t="inlineStr">
        <is>
          <t>Contribution</t>
        </is>
      </c>
      <c r="C26" s="11">
        <f>SUMPRODUCT(Products!$D$2:$D$21,C4:C23)</f>
        <v>0</v>
      </c>
      <c r="D26" s="11">
        <f>SUMPRODUCT(Products!$D$2:$D$21,D4:D23)</f>
        <v>0</v>
      </c>
      <c r="E26" s="11">
        <f>SUMPRODUCT(Products!$D$2:$D$21,E4:E23)</f>
        <v>1470.72</v>
      </c>
      <c r="F26" s="11">
        <f>SUMPRODUCT(Products!$D$2:$D$21,F4:F23)</f>
        <v>2206.08</v>
      </c>
      <c r="G26" s="11">
        <f>SUMPRODUCT(Products!$D$2:$D$21,G4:G23)</f>
        <v>2941.44</v>
      </c>
      <c r="H26" s="11">
        <f>SUMPRODUCT(Products!$D$2:$D$21,H4:H23)</f>
        <v>3676.8</v>
      </c>
      <c r="I26" s="11">
        <f>SUMPRODUCT(Products!$D$2:$D$21,I4:I23)</f>
        <v>4412.16</v>
      </c>
      <c r="J26" s="11">
        <f>SUMPRODUCT(Products!$D$2:$D$21,J4:J23)</f>
        <v>5147.52</v>
      </c>
      <c r="K26" s="11">
        <f>SUMPRODUCT(Products!$D$2:$D$21,K4:K23)</f>
        <v>5882.88</v>
      </c>
      <c r="L26" s="11">
        <f>SUMPRODUCT(Products!$D$2:$D$21,L4:L23)</f>
        <v>6618.24</v>
      </c>
      <c r="M26" s="11">
        <f>SUMPRODUCT(Products!$D$2:$D$21,M4:M23)</f>
        <v>7353.6</v>
      </c>
      <c r="N26" s="11">
        <f>SUMPRODUCT(Products!$D$2:$D$21,N4:N23)</f>
        <v>7353.6</v>
      </c>
      <c r="O26" s="11">
        <f>SUM(C26:N26)</f>
        <v>47063.04</v>
      </c>
    </row>
    <row r="27">
      <c r="A27" s="9" t="inlineStr">
        <is>
          <t>Fixed costs</t>
        </is>
      </c>
      <c r="C27" s="11">
        <f>'Fixed costs'!$B$22</f>
        <v>1295</v>
      </c>
      <c r="D27" s="11">
        <f>'Fixed costs'!$B$22</f>
        <v>1295</v>
      </c>
      <c r="E27" s="11">
        <f>'Fixed costs'!$B$22</f>
        <v>1295</v>
      </c>
      <c r="F27" s="11">
        <f>'Fixed costs'!$B$22</f>
        <v>1295</v>
      </c>
      <c r="G27" s="11">
        <f>'Fixed costs'!$B$22</f>
        <v>1295</v>
      </c>
      <c r="H27" s="11">
        <f>'Fixed costs'!$B$22</f>
        <v>1295</v>
      </c>
      <c r="I27" s="11">
        <f>'Fixed costs'!$B$22</f>
        <v>1295</v>
      </c>
      <c r="J27" s="11">
        <f>'Fixed costs'!$B$22</f>
        <v>1295</v>
      </c>
      <c r="K27" s="11">
        <f>'Fixed costs'!$B$22</f>
        <v>1295</v>
      </c>
      <c r="L27" s="11">
        <f>'Fixed costs'!$B$22</f>
        <v>1295</v>
      </c>
      <c r="M27" s="11">
        <f>'Fixed costs'!$B$22</f>
        <v>1295</v>
      </c>
      <c r="N27" s="11">
        <f>'Fixed costs'!$B$22</f>
        <v>1295</v>
      </c>
      <c r="O27" s="11">
        <f>SUM(C27:N27)</f>
        <v>15540</v>
      </c>
    </row>
    <row r="28">
      <c r="A28" s="9" t="inlineStr">
        <is>
          <t>Profit</t>
        </is>
      </c>
      <c r="C28" s="11">
        <f>C26-C27</f>
        <v>-1295</v>
      </c>
      <c r="D28" s="11">
        <f>D26-D27</f>
        <v>-1295</v>
      </c>
      <c r="E28" s="11">
        <f>E26-E27</f>
        <v>175.72</v>
      </c>
      <c r="F28" s="11">
        <f>F26-F27</f>
        <v>911.08</v>
      </c>
      <c r="G28" s="11">
        <f>G26-G27</f>
        <v>1646.44</v>
      </c>
      <c r="H28" s="11">
        <f>H26-H27</f>
        <v>2381.8</v>
      </c>
      <c r="I28" s="11">
        <f>I26-I27</f>
        <v>3117.16</v>
      </c>
      <c r="J28" s="11">
        <f>J26-J27</f>
        <v>3852.52</v>
      </c>
      <c r="K28" s="11">
        <f>K26-K27</f>
        <v>4587.88</v>
      </c>
      <c r="L28" s="11">
        <f>L26-L27</f>
        <v>5323.24</v>
      </c>
      <c r="M28" s="11">
        <f>M26-M27</f>
        <v>6058.6</v>
      </c>
      <c r="N28" s="11">
        <f>N26-N27</f>
        <v>6058.6</v>
      </c>
      <c r="O28" s="11">
        <f>SUM(C28:N28)</f>
        <v>31523.04</v>
      </c>
    </row>
    <row r="29">
      <c r="A29" s="9" t="inlineStr">
        <is>
          <t>Cash, start of year to date</t>
        </is>
      </c>
      <c r="C29" s="11">
        <f>C28</f>
        <v>-1295</v>
      </c>
      <c r="D29" s="11">
        <f>C29+D28</f>
        <v>-2590</v>
      </c>
      <c r="E29" s="11">
        <f>D29+E28</f>
        <v>-2414.28</v>
      </c>
      <c r="F29" s="11">
        <f>E29+F28</f>
        <v>-1503.2</v>
      </c>
      <c r="G29" s="11">
        <f>F29+G28</f>
        <v>143.24</v>
      </c>
      <c r="H29" s="11">
        <f>G29+H28</f>
        <v>2525.04</v>
      </c>
      <c r="I29" s="11">
        <f>H29+I28</f>
        <v>5642.2</v>
      </c>
      <c r="J29" s="11">
        <f>I29+J28</f>
        <v>9494.72</v>
      </c>
      <c r="K29" s="11">
        <f>J29+K28</f>
        <v>14082.6</v>
      </c>
      <c r="L29" s="11">
        <f>K29+L28</f>
        <v>19405.84</v>
      </c>
      <c r="M29" s="11">
        <f>L29+M28</f>
        <v>25464.44</v>
      </c>
      <c r="N29" s="11">
        <f>M29+N28</f>
        <v>31523.04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-2590</v>
      </c>
    </row>
    <row r="35">
      <c r="A35" s="9" t="inlineStr">
        <is>
          <t>Working cash in the startup budget</t>
        </is>
      </c>
      <c r="C35" s="11">
        <f>Startup!B22</f>
        <v>6000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Fermentation room rent</t>
        </is>
      </c>
      <c r="B2" s="13" t="n">
        <v>800</v>
      </c>
    </row>
    <row r="3">
      <c r="A3" t="inlineStr">
        <is>
          <t>pH and acidity tests, averaged</t>
        </is>
      </c>
      <c r="B3" s="13" t="n">
        <v>40</v>
      </c>
    </row>
    <row r="4">
      <c r="A4" t="inlineStr">
        <is>
          <t>Insurance</t>
        </is>
      </c>
      <c r="B4" s="13" t="n">
        <v>80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Market fees</t>
        </is>
      </c>
      <c r="B6" s="13" t="n">
        <v>150</v>
      </c>
    </row>
    <row r="7">
      <c r="A7" t="inlineStr">
        <is>
          <t>Ads</t>
        </is>
      </c>
      <c r="B7" s="13" t="n">
        <v>150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Fermentation tanks and oak barrels</t>
        </is>
      </c>
      <c r="B2" s="13" t="n">
        <v>3000</v>
      </c>
    </row>
    <row r="3">
      <c r="A3" t="inlineStr">
        <is>
          <t>Cider for the first batches, 400 gallons</t>
        </is>
      </c>
      <c r="B3" s="13" t="n">
        <v>2000</v>
      </c>
    </row>
    <row r="4">
      <c r="A4" t="inlineStr">
        <is>
          <t>Bottle filler and capper</t>
        </is>
      </c>
      <c r="B4" s="13" t="n">
        <v>900</v>
      </c>
    </row>
    <row r="5">
      <c r="A5" t="inlineStr">
        <is>
          <t>Titration kit and pH meter</t>
        </is>
      </c>
      <c r="B5" s="13" t="n">
        <v>250</v>
      </c>
    </row>
    <row r="6">
      <c r="A6" t="inlineStr">
        <is>
          <t>Bottles, jugs and labels, first run</t>
        </is>
      </c>
      <c r="B6" s="13" t="n">
        <v>1200</v>
      </c>
    </row>
    <row r="7">
      <c r="A7" t="inlineStr">
        <is>
          <t>Label design</t>
        </is>
      </c>
      <c r="B7" s="13" t="n">
        <v>500</v>
      </c>
    </row>
    <row r="8">
      <c r="A8" t="inlineStr">
        <is>
          <t>Market tent and display</t>
        </is>
      </c>
      <c r="B8" s="13" t="n">
        <v>600</v>
      </c>
    </row>
    <row r="9">
      <c r="A9" t="inlineStr">
        <is>
          <t>Website and photos</t>
        </is>
      </c>
      <c r="B9" s="13" t="n">
        <v>800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9250</v>
      </c>
    </row>
    <row r="22">
      <c r="A22" t="inlineStr">
        <is>
          <t>Working cash</t>
        </is>
      </c>
      <c r="B22" s="15" t="n">
        <v>6000</v>
      </c>
    </row>
    <row r="23">
      <c r="A23" s="9" t="inlineStr">
        <is>
          <t>Total to start</t>
        </is>
      </c>
      <c r="B23" s="14">
        <f>B21+B22</f>
        <v>15250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Vinegar business plan: the first year (the first batches take two months)</t>
        </is>
      </c>
    </row>
    <row r="2" ht="15" customHeight="1">
      <c r="A2" s="2" t="inlineStr">
        <is>
          <t>From the article: https://www.tarostack.com/articles/vinegar-business-plan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