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Flour tortillas, pack of 10, at markets</t>
        </is>
      </c>
      <c r="B2" s="3" t="n">
        <v>8</v>
      </c>
      <c r="C2" s="3" t="n">
        <v>3.25</v>
      </c>
      <c r="D2" s="3">
        <f>IF(OR(B2="",C2=""),"",B2-C2)</f>
        <v>4.75</v>
      </c>
      <c r="E2" s="4">
        <f>IF(OR(D2="",N(B2)=0),"",D2/B2)</f>
        <v>0.59375</v>
      </c>
      <c r="F2" s="5" t="n">
        <v>400</v>
      </c>
    </row>
    <row r="3" ht="30" customHeight="1">
      <c r="A3" s="2" t="inlineStr">
        <is>
          <t>Flour tortillas, pack of 10, to grocers</t>
        </is>
      </c>
      <c r="B3" s="3" t="n">
        <v>5.25</v>
      </c>
      <c r="C3" s="3" t="n">
        <v>3.11</v>
      </c>
      <c r="D3" s="3">
        <f>IF(OR(B3="",C3=""),"",B3-C3)</f>
        <v>2.14</v>
      </c>
      <c r="E3" s="4">
        <f>IF(OR(D3="",N(B3)=0),"",D3/B3)</f>
        <v>0.407619047619048</v>
      </c>
      <c r="F3" s="5" t="n">
        <v>600</v>
      </c>
    </row>
    <row r="4" ht="30" customHeight="1">
      <c r="A4" s="2" t="inlineStr">
        <is>
          <t>Flour tortillas, dozen, to restaurants</t>
        </is>
      </c>
      <c r="B4" s="3" t="n">
        <v>6</v>
      </c>
      <c r="C4" s="3" t="n">
        <v>3.75</v>
      </c>
      <c r="D4" s="3">
        <f>IF(OR(B4="",C4=""),"",B4-C4)</f>
        <v>2.25</v>
      </c>
      <c r="E4" s="4">
        <f>IF(OR(D4="",N(B4)=0),"",D4/B4)</f>
        <v>0.375</v>
      </c>
      <c r="F4" s="5" t="n">
        <v>300</v>
      </c>
    </row>
    <row r="5" ht="30" customHeight="1">
      <c r="A5" s="2" t="inlineStr">
        <is>
          <t>Tortilla chips from seconds, 12 oz bag</t>
        </is>
      </c>
      <c r="B5" s="3" t="n">
        <v>6</v>
      </c>
      <c r="C5" s="3" t="n">
        <v>2.13</v>
      </c>
      <c r="D5" s="3">
        <f>IF(OR(B5="",C5=""),"",B5-C5)</f>
        <v>3.87</v>
      </c>
      <c r="E5" s="4">
        <f>IF(OR(D5="",N(B5)=0),"",D5/B5)</f>
        <v>0.645</v>
      </c>
      <c r="F5" s="5" t="n">
        <v>200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Flour tortillas, pack of 10, at markets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Flour tortillas, pack of 10, to grocers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Flour tortillas, dozen, to restaurants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Tortilla chips from seconds, 12 oz bag (units)</v>
      </c>
      <c r="C7">
        <f>IF(Products!A5="","",ROUND(N(Products!F5)*C$2,0))</f>
        <v>30</v>
      </c>
      <c r="D7">
        <f>IF(Products!A5="","",ROUND(N(Products!F5)*D$2,0))</f>
        <v>40</v>
      </c>
      <c r="E7">
        <f>IF(Products!A5="","",ROUND(N(Products!F5)*E$2,0))</f>
        <v>50</v>
      </c>
      <c r="F7">
        <f>IF(Products!A5="","",ROUND(N(Products!F5)*F$2,0))</f>
        <v>60</v>
      </c>
      <c r="G7">
        <f>IF(Products!A5="","",ROUND(N(Products!F5)*G$2,0))</f>
        <v>80</v>
      </c>
      <c r="H7">
        <f>IF(Products!A5="","",ROUND(N(Products!F5)*H$2,0))</f>
        <v>100</v>
      </c>
      <c r="I7">
        <f>IF(Products!A5="","",ROUND(N(Products!F5)*I$2,0))</f>
        <v>120</v>
      </c>
      <c r="J7">
        <f>IF(Products!A5="","",ROUND(N(Products!F5)*J$2,0))</f>
        <v>140</v>
      </c>
      <c r="K7">
        <f>IF(Products!A5="","",ROUND(N(Products!F5)*K$2,0))</f>
        <v>160</v>
      </c>
      <c r="L7">
        <f>IF(Products!A5="","",ROUND(N(Products!F5)*L$2,0))</f>
        <v>180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1402.5</v>
      </c>
      <c r="D25" s="11">
        <f>SUMPRODUCT(Products!$B$2:$B$21,D4:D23)</f>
        <v>1870</v>
      </c>
      <c r="E25" s="11">
        <f>SUMPRODUCT(Products!$B$2:$B$21,E4:E23)</f>
        <v>2337.5</v>
      </c>
      <c r="F25" s="11">
        <f>SUMPRODUCT(Products!$B$2:$B$21,F4:F23)</f>
        <v>2805</v>
      </c>
      <c r="G25" s="11">
        <f>SUMPRODUCT(Products!$B$2:$B$21,G4:G23)</f>
        <v>3740</v>
      </c>
      <c r="H25" s="11">
        <f>SUMPRODUCT(Products!$B$2:$B$21,H4:H23)</f>
        <v>4675</v>
      </c>
      <c r="I25" s="11">
        <f>SUMPRODUCT(Products!$B$2:$B$21,I4:I23)</f>
        <v>5610</v>
      </c>
      <c r="J25" s="11">
        <f>SUMPRODUCT(Products!$B$2:$B$21,J4:J23)</f>
        <v>6545</v>
      </c>
      <c r="K25" s="11">
        <f>SUMPRODUCT(Products!$B$2:$B$21,K4:K23)</f>
        <v>7480</v>
      </c>
      <c r="L25" s="11">
        <f>SUMPRODUCT(Products!$B$2:$B$21,L4:L23)</f>
        <v>8415</v>
      </c>
      <c r="M25" s="11">
        <f>SUMPRODUCT(Products!$B$2:$B$21,M4:M23)</f>
        <v>9350</v>
      </c>
      <c r="N25" s="11">
        <f>SUMPRODUCT(Products!$B$2:$B$21,N4:N23)</f>
        <v>9350</v>
      </c>
      <c r="O25" s="11">
        <f>SUM(C25:N25)</f>
        <v>63580</v>
      </c>
    </row>
    <row r="26">
      <c r="A26" s="9" t="inlineStr">
        <is>
          <t>Contribution</t>
        </is>
      </c>
      <c r="C26" s="11">
        <f>SUMPRODUCT(Products!$D$2:$D$21,C4:C23)</f>
        <v>694.95</v>
      </c>
      <c r="D26" s="11">
        <f>SUMPRODUCT(Products!$D$2:$D$21,D4:D23)</f>
        <v>926.6</v>
      </c>
      <c r="E26" s="11">
        <f>SUMPRODUCT(Products!$D$2:$D$21,E4:E23)</f>
        <v>1158.25</v>
      </c>
      <c r="F26" s="11">
        <f>SUMPRODUCT(Products!$D$2:$D$21,F4:F23)</f>
        <v>1389.9</v>
      </c>
      <c r="G26" s="11">
        <f>SUMPRODUCT(Products!$D$2:$D$21,G4:G23)</f>
        <v>1853.2</v>
      </c>
      <c r="H26" s="11">
        <f>SUMPRODUCT(Products!$D$2:$D$21,H4:H23)</f>
        <v>2316.5</v>
      </c>
      <c r="I26" s="11">
        <f>SUMPRODUCT(Products!$D$2:$D$21,I4:I23)</f>
        <v>2779.8</v>
      </c>
      <c r="J26" s="11">
        <f>SUMPRODUCT(Products!$D$2:$D$21,J4:J23)</f>
        <v>3243.1</v>
      </c>
      <c r="K26" s="11">
        <f>SUMPRODUCT(Products!$D$2:$D$21,K4:K23)</f>
        <v>3706.4</v>
      </c>
      <c r="L26" s="11">
        <f>SUMPRODUCT(Products!$D$2:$D$21,L4:L23)</f>
        <v>4169.7</v>
      </c>
      <c r="M26" s="11">
        <f>SUMPRODUCT(Products!$D$2:$D$21,M4:M23)</f>
        <v>4633</v>
      </c>
      <c r="N26" s="11">
        <f>SUMPRODUCT(Products!$D$2:$D$21,N4:N23)</f>
        <v>4633</v>
      </c>
      <c r="O26" s="11">
        <f>SUM(C26:N26)</f>
        <v>31504.4</v>
      </c>
    </row>
    <row r="27">
      <c r="A27" s="9" t="inlineStr">
        <is>
          <t>Fixed costs</t>
        </is>
      </c>
      <c r="C27" s="11">
        <f>'Fixed costs'!$B$22</f>
        <v>1295</v>
      </c>
      <c r="D27" s="11">
        <f>'Fixed costs'!$B$22</f>
        <v>1295</v>
      </c>
      <c r="E27" s="11">
        <f>'Fixed costs'!$B$22</f>
        <v>1295</v>
      </c>
      <c r="F27" s="11">
        <f>'Fixed costs'!$B$22</f>
        <v>1295</v>
      </c>
      <c r="G27" s="11">
        <f>'Fixed costs'!$B$22</f>
        <v>1295</v>
      </c>
      <c r="H27" s="11">
        <f>'Fixed costs'!$B$22</f>
        <v>1295</v>
      </c>
      <c r="I27" s="11">
        <f>'Fixed costs'!$B$22</f>
        <v>1295</v>
      </c>
      <c r="J27" s="11">
        <f>'Fixed costs'!$B$22</f>
        <v>1295</v>
      </c>
      <c r="K27" s="11">
        <f>'Fixed costs'!$B$22</f>
        <v>1295</v>
      </c>
      <c r="L27" s="11">
        <f>'Fixed costs'!$B$22</f>
        <v>1295</v>
      </c>
      <c r="M27" s="11">
        <f>'Fixed costs'!$B$22</f>
        <v>1295</v>
      </c>
      <c r="N27" s="11">
        <f>'Fixed costs'!$B$22</f>
        <v>1295</v>
      </c>
      <c r="O27" s="11">
        <f>SUM(C27:N27)</f>
        <v>15540</v>
      </c>
    </row>
    <row r="28">
      <c r="A28" s="9" t="inlineStr">
        <is>
          <t>Profit</t>
        </is>
      </c>
      <c r="C28" s="11">
        <f>C26-C27</f>
        <v>-600.05</v>
      </c>
      <c r="D28" s="11">
        <f>D26-D27</f>
        <v>-368.4</v>
      </c>
      <c r="E28" s="11">
        <f>E26-E27</f>
        <v>-136.75</v>
      </c>
      <c r="F28" s="11">
        <f>F26-F27</f>
        <v>94.9000000000001</v>
      </c>
      <c r="G28" s="11">
        <f>G26-G27</f>
        <v>558.2</v>
      </c>
      <c r="H28" s="11">
        <f>H26-H27</f>
        <v>1021.5</v>
      </c>
      <c r="I28" s="11">
        <f>I26-I27</f>
        <v>1484.8</v>
      </c>
      <c r="J28" s="11">
        <f>J26-J27</f>
        <v>1948.1</v>
      </c>
      <c r="K28" s="11">
        <f>K26-K27</f>
        <v>2411.4</v>
      </c>
      <c r="L28" s="11">
        <f>L26-L27</f>
        <v>2874.7</v>
      </c>
      <c r="M28" s="11">
        <f>M26-M27</f>
        <v>3338</v>
      </c>
      <c r="N28" s="11">
        <f>N26-N27</f>
        <v>3338</v>
      </c>
      <c r="O28" s="11">
        <f>SUM(C28:N28)</f>
        <v>15964.4</v>
      </c>
    </row>
    <row r="29">
      <c r="A29" s="9" t="inlineStr">
        <is>
          <t>Cash, start of year to date</t>
        </is>
      </c>
      <c r="C29" s="11">
        <f>C28</f>
        <v>-600.05</v>
      </c>
      <c r="D29" s="11">
        <f>C29+D28</f>
        <v>-968.45</v>
      </c>
      <c r="E29" s="11">
        <f>D29+E28</f>
        <v>-1105.2</v>
      </c>
      <c r="F29" s="11">
        <f>E29+F28</f>
        <v>-1010.3</v>
      </c>
      <c r="G29" s="11">
        <f>F29+G28</f>
        <v>-452.1</v>
      </c>
      <c r="H29" s="11">
        <f>G29+H28</f>
        <v>569.4</v>
      </c>
      <c r="I29" s="11">
        <f>H29+I28</f>
        <v>2054.2</v>
      </c>
      <c r="J29" s="11">
        <f>I29+J28</f>
        <v>4002.3</v>
      </c>
      <c r="K29" s="11">
        <f>J29+K28</f>
        <v>6413.7</v>
      </c>
      <c r="L29" s="11">
        <f>K29+L28</f>
        <v>9288.4</v>
      </c>
      <c r="M29" s="11">
        <f>L29+M28</f>
        <v>12626.4</v>
      </c>
      <c r="N29" s="11">
        <f>M29+N28</f>
        <v>15964.4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-1105.2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lease</t>
        </is>
      </c>
      <c r="B2" s="13" t="n">
        <v>900</v>
      </c>
    </row>
    <row r="3">
      <c r="A3" t="inlineStr">
        <is>
          <t>Insurance</t>
        </is>
      </c>
      <c r="B3" s="13" t="n">
        <v>60</v>
      </c>
    </row>
    <row r="4">
      <c r="A4" t="inlineStr">
        <is>
          <t>Market fees, averaged</t>
        </is>
      </c>
      <c r="B4" s="13" t="n">
        <v>150</v>
      </c>
    </row>
    <row r="5">
      <c r="A5" t="inlineStr">
        <is>
          <t>Vehicle</t>
        </is>
      </c>
      <c r="B5" s="13" t="n">
        <v>120</v>
      </c>
    </row>
    <row r="6">
      <c r="A6" t="inlineStr">
        <is>
          <t>Website</t>
        </is>
      </c>
      <c r="B6" s="13" t="n">
        <v>30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Commercial griddle</t>
        </is>
      </c>
      <c r="B2" s="13" t="n">
        <v>1800</v>
      </c>
    </row>
    <row r="3">
      <c r="A3" t="inlineStr">
        <is>
          <t>Dough mixer</t>
        </is>
      </c>
      <c r="B3" s="13" t="n">
        <v>1200</v>
      </c>
    </row>
    <row r="4">
      <c r="A4" t="inlineStr">
        <is>
          <t>Heated tortilla press</t>
        </is>
      </c>
      <c r="B4" s="13" t="n">
        <v>2500</v>
      </c>
    </row>
    <row r="5">
      <c r="A5" t="inlineStr">
        <is>
          <t>Cooling racks</t>
        </is>
      </c>
      <c r="B5" s="13" t="n">
        <v>300</v>
      </c>
    </row>
    <row r="6">
      <c r="A6" t="inlineStr">
        <is>
          <t>Scale and dough bins</t>
        </is>
      </c>
      <c r="B6" s="13" t="n">
        <v>200</v>
      </c>
    </row>
    <row r="7">
      <c r="A7" t="inlineStr">
        <is>
          <t>Bags and labels, first order</t>
        </is>
      </c>
      <c r="B7" s="13" t="n">
        <v>400</v>
      </c>
    </row>
    <row r="8">
      <c r="A8" t="inlineStr">
        <is>
          <t>Label design</t>
        </is>
      </c>
      <c r="B8" s="13" t="n">
        <v>300</v>
      </c>
    </row>
    <row r="9">
      <c r="A9" t="inlineStr">
        <is>
          <t>Permits</t>
        </is>
      </c>
      <c r="B9" s="13" t="n">
        <v>400</v>
      </c>
    </row>
    <row r="10">
      <c r="A10" t="inlineStr">
        <is>
          <t>Market tent and display</t>
        </is>
      </c>
      <c r="B10" s="13" t="n">
        <v>450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7550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10550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Tortilla business plan: first-year numbers</t>
        </is>
      </c>
    </row>
    <row r="2" ht="15" customHeight="1">
      <c r="A2" s="2" t="inlineStr">
        <is>
          <t>From the article: https://www.tarostack.com/articles/tortilla-business-plan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