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oll run" sheetId="1" state="visible" r:id="rId1"/>
    <sheet xmlns:r="http://schemas.openxmlformats.org/officeDocument/2006/relationships" name="Read me" sheetId="2" state="visible" r:id="rId2"/>
  </sheets>
  <definedNames>
    <definedName name="_xlnm.Print_Titles" localSheetId="0">'Toll run'!$1:$1</definedName>
  </definedNames>
  <calcPr calcId="124519" fullCalcOnLoad="1"/>
</workbook>
</file>

<file path=xl/styles.xml><?xml version="1.0" encoding="utf-8"?>
<styleSheet xmlns="http://schemas.openxmlformats.org/spreadsheetml/2006/main">
  <numFmts count="2">
    <numFmt numFmtId="164" formatCode="&quot;$&quot;#,##0.00"/>
    <numFmt numFmtId="165" formatCode="0.0%"/>
  </numFmts>
  <fonts count="4">
    <font>
      <name val="Calibri"/>
      <family val="2"/>
      <color theme="1"/>
      <sz val="11"/>
      <scheme val="minor"/>
    </font>
    <font>
      <b val="1"/>
    </font>
    <font>
      <i val="1"/>
      <color rgb="006B6379"/>
    </font>
    <font>
      <b val="1"/>
      <color rgb="00533787"/>
      <sz val="14"/>
    </font>
  </fonts>
  <fills count="4">
    <fill>
      <patternFill/>
    </fill>
    <fill>
      <patternFill patternType="gray125"/>
    </fill>
    <fill>
      <patternFill patternType="solid">
        <fgColor rgb="00FFF7E0"/>
      </patternFill>
    </fill>
    <fill>
      <patternFill patternType="solid">
        <fgColor rgb="00E8EEF7"/>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0" fillId="2" borderId="0" pivotButton="0" quotePrefix="0" xfId="0"/>
    <xf numFmtId="164" fontId="0" fillId="2" borderId="0" pivotButton="0" quotePrefix="0" xfId="0"/>
    <xf numFmtId="0" fontId="1" fillId="3" borderId="0" pivotButton="0" quotePrefix="0" xfId="0"/>
    <xf numFmtId="165" fontId="0" fillId="2" borderId="0" pivotButton="0" quotePrefix="0" xfId="0"/>
    <xf numFmtId="164" fontId="0"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26"/>
  <sheetViews>
    <sheetView tabSelected="1" workbookViewId="0">
      <selection activeCell="A1" sqref="A1"/>
    </sheetView>
  </sheetViews>
  <sheetFormatPr baseColWidth="8" defaultRowHeight="15"/>
  <cols>
    <col width="22" customWidth="1" min="1" max="1"/>
    <col width="8" customWidth="1" min="2" max="2"/>
    <col width="15" customWidth="1" min="3" max="3"/>
    <col width="10" customWidth="1" min="4" max="4"/>
    <col width="10" customWidth="1" min="5" max="5"/>
    <col width="10" customWidth="1" min="6" max="6"/>
    <col width="14" customWidth="1" min="7" max="7"/>
    <col width="10" customWidth="1" min="8" max="8"/>
    <col width="17" customWidth="1" min="9" max="9"/>
    <col width="16" customWidth="1" min="10" max="10"/>
    <col width="10" customWidth="1" min="11" max="11"/>
    <col width="10" customWidth="1" min="12" max="12"/>
  </cols>
  <sheetData>
    <row r="1">
      <c r="A1" s="1" t="inlineStr">
        <is>
          <t>Client</t>
        </is>
      </c>
      <c r="C1" s="2" t="inlineStr">
        <is>
          <t>Blue Ridge Hot Sauce</t>
        </is>
      </c>
    </row>
    <row r="2">
      <c r="A2" s="1" t="inlineStr">
        <is>
          <t>Run</t>
        </is>
      </c>
      <c r="C2" s="2" t="inlineStr">
        <is>
          <t>October, original hot sauce 5 oz</t>
        </is>
      </c>
    </row>
    <row r="3">
      <c r="A3" s="1" t="inlineStr">
        <is>
          <t>Good units made</t>
        </is>
      </c>
      <c r="C3" s="2" t="n">
        <v>4960</v>
      </c>
    </row>
    <row r="4">
      <c r="A4" s="1" t="inlineStr">
        <is>
          <t>Fee per good unit</t>
        </is>
      </c>
      <c r="C4" s="3" t="n">
        <v>0.85</v>
      </c>
    </row>
    <row r="5">
      <c r="A5" s="1" t="inlineStr">
        <is>
          <t>Co-packer's own materials, at cost</t>
        </is>
      </c>
      <c r="C5" s="3" t="n">
        <v>96</v>
      </c>
    </row>
    <row r="6"/>
    <row r="7">
      <c r="A7" s="4" t="inlineStr">
        <is>
          <t>Client material</t>
        </is>
      </c>
      <c r="B7" s="4" t="inlineStr">
        <is>
          <t>Unit</t>
        </is>
      </c>
      <c r="C7" s="4" t="inlineStr">
        <is>
          <t>Per good unit</t>
        </is>
      </c>
      <c r="D7" s="4" t="inlineStr">
        <is>
          <t>Allowance</t>
        </is>
      </c>
      <c r="E7" s="4" t="inlineStr">
        <is>
          <t>Received</t>
        </is>
      </c>
      <c r="F7" s="4" t="inlineStr">
        <is>
          <t>Used</t>
        </is>
      </c>
      <c r="G7" s="4" t="inlineStr">
        <is>
          <t>Price a unit</t>
        </is>
      </c>
      <c r="H7" s="4" t="inlineStr">
        <is>
          <t>Expected</t>
        </is>
      </c>
      <c r="I7" s="4" t="inlineStr">
        <is>
          <t>Allowance limit</t>
        </is>
      </c>
      <c r="J7" s="4" t="inlineStr">
        <is>
          <t>Over allowance</t>
        </is>
      </c>
      <c r="K7" s="4" t="inlineStr">
        <is>
          <t>Credit</t>
        </is>
      </c>
      <c r="L7" s="4" t="inlineStr">
        <is>
          <t>Left</t>
        </is>
      </c>
    </row>
    <row r="8">
      <c r="A8" s="2" t="inlineStr">
        <is>
          <t>Pepper mash</t>
        </is>
      </c>
      <c r="B8" s="2" t="inlineStr">
        <is>
          <t>lb</t>
        </is>
      </c>
      <c r="C8" s="2" t="n">
        <v>0.1625</v>
      </c>
      <c r="D8" s="5" t="n">
        <v>0.015</v>
      </c>
      <c r="E8" s="2" t="n">
        <v>2000</v>
      </c>
      <c r="F8" s="2" t="n">
        <v>830</v>
      </c>
      <c r="G8" s="3" t="n">
        <v>1.8</v>
      </c>
      <c r="H8">
        <f>IF(OR(A8="",C8=""),"",ROUND($C$3*C8,1))</f>
        <v>806</v>
      </c>
      <c r="I8">
        <f>IF(H8="","",ROUND(H8*(1+D8),1))</f>
        <v>818.1</v>
      </c>
      <c r="J8">
        <f>IF(OR(I8="",F8=""),"",MAX(0,ROUND(F8-I8,1)))</f>
        <v>11.9</v>
      </c>
      <c r="K8" s="6">
        <f>IF(OR(J8="",G8=""),"",ROUND(J8*G8,2))</f>
        <v>21.42</v>
      </c>
      <c r="L8">
        <f>IF(OR(E8="",F8=""),"",E8-F8)</f>
        <v>1170</v>
      </c>
    </row>
    <row r="9">
      <c r="A9" s="2" t="inlineStr">
        <is>
          <t>Vinegar</t>
        </is>
      </c>
      <c r="B9" s="2" t="inlineStr">
        <is>
          <t>gal</t>
        </is>
      </c>
      <c r="C9" s="2" t="n">
        <v>0.01875</v>
      </c>
      <c r="D9" s="5" t="n">
        <v>0.015</v>
      </c>
      <c r="E9" s="2" t="n">
        <v>300</v>
      </c>
      <c r="F9" s="2" t="n">
        <v>94</v>
      </c>
      <c r="G9" s="3" t="n">
        <v>3.2</v>
      </c>
      <c r="H9">
        <f>IF(OR(A9="",C9=""),"",ROUND($C$3*C9,1))</f>
        <v>93</v>
      </c>
      <c r="I9">
        <f>IF(H9="","",ROUND(H9*(1+D9),1))</f>
        <v>94.4</v>
      </c>
      <c r="J9">
        <f>IF(OR(I9="",F9=""),"",MAX(0,ROUND(F9-I9,1)))</f>
        <v>0</v>
      </c>
      <c r="K9" s="6">
        <f>IF(OR(J9="",G9=""),"",ROUND(J9*G9,2))</f>
        <v>0</v>
      </c>
      <c r="L9">
        <f>IF(OR(E9="",F9=""),"",E9-F9)</f>
        <v>206</v>
      </c>
    </row>
    <row r="10">
      <c r="A10" s="2" t="inlineStr">
        <is>
          <t>Bottles</t>
        </is>
      </c>
      <c r="B10" s="2" t="inlineStr">
        <is>
          <t>each</t>
        </is>
      </c>
      <c r="C10" s="2" t="n">
        <v>1</v>
      </c>
      <c r="D10" s="5" t="n">
        <v>0.02</v>
      </c>
      <c r="E10" s="2" t="n">
        <v>6000</v>
      </c>
      <c r="F10" s="2" t="n">
        <v>5040</v>
      </c>
      <c r="G10" s="3" t="n">
        <v>0.45</v>
      </c>
      <c r="H10">
        <f>IF(OR(A10="",C10=""),"",ROUND($C$3*C10,1))</f>
        <v>4960</v>
      </c>
      <c r="I10">
        <f>IF(H10="","",ROUND(H10*(1+D10),1))</f>
        <v>5059.2</v>
      </c>
      <c r="J10">
        <f>IF(OR(I10="",F10=""),"",MAX(0,ROUND(F10-I10,1)))</f>
        <v>0</v>
      </c>
      <c r="K10" s="6">
        <f>IF(OR(J10="",G10=""),"",ROUND(J10*G10,2))</f>
        <v>0</v>
      </c>
      <c r="L10">
        <f>IF(OR(E10="",F10=""),"",E10-F10)</f>
        <v>960</v>
      </c>
    </row>
    <row r="11">
      <c r="A11" s="2" t="inlineStr">
        <is>
          <t>Caps</t>
        </is>
      </c>
      <c r="B11" s="2" t="inlineStr">
        <is>
          <t>each</t>
        </is>
      </c>
      <c r="C11" s="2" t="n">
        <v>1</v>
      </c>
      <c r="D11" s="5" t="n">
        <v>0.02</v>
      </c>
      <c r="E11" s="2" t="n">
        <v>6000</v>
      </c>
      <c r="F11" s="2" t="n">
        <v>5020</v>
      </c>
      <c r="G11" s="3" t="n">
        <v>0.05</v>
      </c>
      <c r="H11">
        <f>IF(OR(A11="",C11=""),"",ROUND($C$3*C11,1))</f>
        <v>4960</v>
      </c>
      <c r="I11">
        <f>IF(H11="","",ROUND(H11*(1+D11),1))</f>
        <v>5059.2</v>
      </c>
      <c r="J11">
        <f>IF(OR(I11="",F11=""),"",MAX(0,ROUND(F11-I11,1)))</f>
        <v>0</v>
      </c>
      <c r="K11" s="6">
        <f>IF(OR(J11="",G11=""),"",ROUND(J11*G11,2))</f>
        <v>0</v>
      </c>
      <c r="L11">
        <f>IF(OR(E11="",F11=""),"",E11-F11)</f>
        <v>980</v>
      </c>
    </row>
    <row r="12">
      <c r="A12" s="2" t="inlineStr">
        <is>
          <t>Labels</t>
        </is>
      </c>
      <c r="B12" s="2" t="inlineStr">
        <is>
          <t>each</t>
        </is>
      </c>
      <c r="C12" s="2" t="n">
        <v>1</v>
      </c>
      <c r="D12" s="5" t="n">
        <v>0.02</v>
      </c>
      <c r="E12" s="2" t="n">
        <v>6000</v>
      </c>
      <c r="F12" s="2" t="n">
        <v>5030</v>
      </c>
      <c r="G12" s="3" t="n">
        <v>0.08</v>
      </c>
      <c r="H12">
        <f>IF(OR(A12="",C12=""),"",ROUND($C$3*C12,1))</f>
        <v>4960</v>
      </c>
      <c r="I12">
        <f>IF(H12="","",ROUND(H12*(1+D12),1))</f>
        <v>5059.2</v>
      </c>
      <c r="J12">
        <f>IF(OR(I12="",F12=""),"",MAX(0,ROUND(F12-I12,1)))</f>
        <v>0</v>
      </c>
      <c r="K12" s="6">
        <f>IF(OR(J12="",G12=""),"",ROUND(J12*G12,2))</f>
        <v>0</v>
      </c>
      <c r="L12">
        <f>IF(OR(E12="",F12=""),"",E12-F12)</f>
        <v>970</v>
      </c>
    </row>
    <row r="13">
      <c r="A13" s="2" t="n"/>
      <c r="B13" s="2" t="n"/>
      <c r="C13" s="2" t="n"/>
      <c r="D13" s="5" t="n"/>
      <c r="E13" s="2" t="n"/>
      <c r="F13" s="2" t="n"/>
      <c r="G13" s="3" t="n"/>
      <c r="H13" t="str">
        <f>IF(OR(A13="",C13=""),"",ROUND($C$3*C13,1))</f>
        <v/>
      </c>
      <c r="I13" t="str">
        <f>IF(H13="","",ROUND(H13*(1+D13),1))</f>
        <v/>
      </c>
      <c r="J13" t="str">
        <f>IF(OR(I13="",F13=""),"",MAX(0,ROUND(F13-I13,1)))</f>
        <v/>
      </c>
      <c r="K13" s="6" t="str">
        <f>IF(OR(J13="",G13=""),"",ROUND(J13*G13,2))</f>
        <v/>
      </c>
      <c r="L13" t="str">
        <f>IF(OR(E13="",F13=""),"",E13-F13)</f>
        <v/>
      </c>
    </row>
    <row r="14">
      <c r="A14" s="2" t="n"/>
      <c r="B14" s="2" t="n"/>
      <c r="C14" s="2" t="n"/>
      <c r="D14" s="5" t="n"/>
      <c r="E14" s="2" t="n"/>
      <c r="F14" s="2" t="n"/>
      <c r="G14" s="3" t="n"/>
      <c r="H14" t="str">
        <f>IF(OR(A14="",C14=""),"",ROUND($C$3*C14,1))</f>
        <v/>
      </c>
      <c r="I14" t="str">
        <f>IF(H14="","",ROUND(H14*(1+D14),1))</f>
        <v/>
      </c>
      <c r="J14" t="str">
        <f>IF(OR(I14="",F14=""),"",MAX(0,ROUND(F14-I14,1)))</f>
        <v/>
      </c>
      <c r="K14" s="6" t="str">
        <f>IF(OR(J14="",G14=""),"",ROUND(J14*G14,2))</f>
        <v/>
      </c>
      <c r="L14" t="str">
        <f>IF(OR(E14="",F14=""),"",E14-F14)</f>
        <v/>
      </c>
    </row>
    <row r="15">
      <c r="A15" s="2" t="n"/>
      <c r="B15" s="2" t="n"/>
      <c r="C15" s="2" t="n"/>
      <c r="D15" s="5" t="n"/>
      <c r="E15" s="2" t="n"/>
      <c r="F15" s="2" t="n"/>
      <c r="G15" s="3" t="n"/>
      <c r="H15" t="str">
        <f>IF(OR(A15="",C15=""),"",ROUND($C$3*C15,1))</f>
        <v/>
      </c>
      <c r="I15" t="str">
        <f>IF(H15="","",ROUND(H15*(1+D15),1))</f>
        <v/>
      </c>
      <c r="J15" t="str">
        <f>IF(OR(I15="",F15=""),"",MAX(0,ROUND(F15-I15,1)))</f>
        <v/>
      </c>
      <c r="K15" s="6" t="str">
        <f>IF(OR(J15="",G15=""),"",ROUND(J15*G15,2))</f>
        <v/>
      </c>
      <c r="L15" t="str">
        <f>IF(OR(E15="",F15=""),"",E15-F15)</f>
        <v/>
      </c>
    </row>
    <row r="16">
      <c r="A16" s="2" t="n"/>
      <c r="B16" s="2" t="n"/>
      <c r="C16" s="2" t="n"/>
      <c r="D16" s="5" t="n"/>
      <c r="E16" s="2" t="n"/>
      <c r="F16" s="2" t="n"/>
      <c r="G16" s="3" t="n"/>
      <c r="H16" t="str">
        <f>IF(OR(A16="",C16=""),"",ROUND($C$3*C16,1))</f>
        <v/>
      </c>
      <c r="I16" t="str">
        <f>IF(H16="","",ROUND(H16*(1+D16),1))</f>
        <v/>
      </c>
      <c r="J16" t="str">
        <f>IF(OR(I16="",F16=""),"",MAX(0,ROUND(F16-I16,1)))</f>
        <v/>
      </c>
      <c r="K16" s="6" t="str">
        <f>IF(OR(J16="",G16=""),"",ROUND(J16*G16,2))</f>
        <v/>
      </c>
      <c r="L16" t="str">
        <f>IF(OR(E16="",F16=""),"",E16-F16)</f>
        <v/>
      </c>
    </row>
    <row r="17">
      <c r="A17" s="2" t="n"/>
      <c r="B17" s="2" t="n"/>
      <c r="C17" s="2" t="n"/>
      <c r="D17" s="5" t="n"/>
      <c r="E17" s="2" t="n"/>
      <c r="F17" s="2" t="n"/>
      <c r="G17" s="3" t="n"/>
      <c r="H17" t="str">
        <f>IF(OR(A17="",C17=""),"",ROUND($C$3*C17,1))</f>
        <v/>
      </c>
      <c r="I17" t="str">
        <f>IF(H17="","",ROUND(H17*(1+D17),1))</f>
        <v/>
      </c>
      <c r="J17" t="str">
        <f>IF(OR(I17="",F17=""),"",MAX(0,ROUND(F17-I17,1)))</f>
        <v/>
      </c>
      <c r="K17" s="6" t="str">
        <f>IF(OR(J17="",G17=""),"",ROUND(J17*G17,2))</f>
        <v/>
      </c>
      <c r="L17" t="str">
        <f>IF(OR(E17="",F17=""),"",E17-F17)</f>
        <v/>
      </c>
    </row>
    <row r="18">
      <c r="A18" s="2" t="n"/>
      <c r="B18" s="2" t="n"/>
      <c r="C18" s="2" t="n"/>
      <c r="D18" s="5" t="n"/>
      <c r="E18" s="2" t="n"/>
      <c r="F18" s="2" t="n"/>
      <c r="G18" s="3" t="n"/>
      <c r="H18" t="str">
        <f>IF(OR(A18="",C18=""),"",ROUND($C$3*C18,1))</f>
        <v/>
      </c>
      <c r="I18" t="str">
        <f>IF(H18="","",ROUND(H18*(1+D18),1))</f>
        <v/>
      </c>
      <c r="J18" t="str">
        <f>IF(OR(I18="",F18=""),"",MAX(0,ROUND(F18-I18,1)))</f>
        <v/>
      </c>
      <c r="K18" s="6" t="str">
        <f>IF(OR(J18="",G18=""),"",ROUND(J18*G18,2))</f>
        <v/>
      </c>
      <c r="L18" t="str">
        <f>IF(OR(E18="",F18=""),"",E18-F18)</f>
        <v/>
      </c>
    </row>
    <row r="19">
      <c r="A19" s="2" t="n"/>
      <c r="B19" s="2" t="n"/>
      <c r="C19" s="2" t="n"/>
      <c r="D19" s="5" t="n"/>
      <c r="E19" s="2" t="n"/>
      <c r="F19" s="2" t="n"/>
      <c r="G19" s="3" t="n"/>
      <c r="H19" t="str">
        <f>IF(OR(A19="",C19=""),"",ROUND($C$3*C19,1))</f>
        <v/>
      </c>
      <c r="I19" t="str">
        <f>IF(H19="","",ROUND(H19*(1+D19),1))</f>
        <v/>
      </c>
      <c r="J19" t="str">
        <f>IF(OR(I19="",F19=""),"",MAX(0,ROUND(F19-I19,1)))</f>
        <v/>
      </c>
      <c r="K19" s="6" t="str">
        <f>IF(OR(J19="",G19=""),"",ROUND(J19*G19,2))</f>
        <v/>
      </c>
      <c r="L19" t="str">
        <f>IF(OR(E19="",F19=""),"",E19-F19)</f>
        <v/>
      </c>
    </row>
    <row r="20"/>
    <row r="21">
      <c r="A21" s="1" t="inlineStr">
        <is>
          <t>Fees</t>
        </is>
      </c>
      <c r="C21" s="6">
        <f>C3*C4</f>
        <v>4216</v>
      </c>
    </row>
    <row r="22">
      <c r="A22" s="1" t="inlineStr">
        <is>
          <t>Co-packer's materials at cost</t>
        </is>
      </c>
      <c r="C22" s="6">
        <f>C5</f>
        <v>96</v>
      </c>
    </row>
    <row r="23">
      <c r="A23" s="1" t="inlineStr">
        <is>
          <t>Less credits for use over allowance</t>
        </is>
      </c>
      <c r="C23" s="6">
        <f>-SUM(K8:K19)</f>
        <v>-21.42</v>
      </c>
    </row>
    <row r="24">
      <c r="A24" s="1" t="inlineStr">
        <is>
          <t>Bill for the run</t>
        </is>
      </c>
      <c r="C24" s="6">
        <f>SUM(C21:C23)</f>
        <v>4290.58</v>
      </c>
    </row>
    <row r="25"/>
    <row r="26">
      <c r="A26" s="7" t="inlineStr">
        <is>
          <t>Left is the client's stock still held after the run: it stays theirs, for the next run or to return.</t>
        </is>
      </c>
    </row>
  </sheetData>
  <conditionalFormatting sqref="J8:J19">
    <cfRule type="cellIs" priority="1" operator="greaterThan" dxfId="0">
      <formula>0</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8" t="inlineStr">
        <is>
          <t>Toll run reconciliation</t>
        </is>
      </c>
    </row>
    <row r="2" ht="15" customHeight="1">
      <c r="A2" s="9" t="inlineStr">
        <is>
          <t>From the article: https://www.tarostack.com/articles/toll-manufacturing</t>
        </is>
      </c>
    </row>
    <row r="3" ht="15" customHeight="1">
      <c r="A3" s="9" t="inlineStr"/>
    </row>
    <row r="4" ht="60" customHeight="1">
      <c r="A4" s="9" t="inlineStr">
        <is>
          <t>Toll run: type the good units made, the fee per unit and the co-packer's own materials at cost; for each client material, the amount per good unit, the loss allowance, what was received and used, and its price. Expected use, the allowance limit, use over the allowance and its credit, and the client's stock left fill in, with the bill for the run.</t>
        </is>
      </c>
    </row>
    <row r="5" ht="30" customHeight="1">
      <c r="A5" s="9" t="inlineStr">
        <is>
          <t>The example is the article's made-up Massachusetts co-packer's October toll run for a Virginia hot sauce brand. Allowances and fees come from your own agreement.</t>
        </is>
      </c>
    </row>
    <row r="6" ht="15" customHeight="1">
      <c r="A6" s="9" t="inlineStr"/>
    </row>
    <row r="7" ht="15" customHeight="1">
      <c r="A7" s="9" t="inlineStr">
        <is>
          <t>Works in Excel (2010 and later), Google Sheets, LibreOffice and Numbers. No macros.</t>
        </is>
      </c>
    </row>
    <row r="8" ht="30" customHeight="1">
      <c r="A8" s="9"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