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Pork dozen</t>
        </is>
      </c>
      <c r="B2" s="2" t="n">
        <v>28</v>
      </c>
      <c r="C2" s="2" t="n">
        <v>10.49</v>
      </c>
      <c r="D2" s="2">
        <f>IF(OR(B2="",C2=""),"",B2-C2)</f>
        <v>17.51</v>
      </c>
      <c r="E2" s="3">
        <f>IF(OR(D2="",N(B2)=0),"",D2/B2)</f>
        <v>0.625357142857143</v>
      </c>
      <c r="F2" t="n">
        <v>400</v>
      </c>
    </row>
    <row r="3">
      <c r="A3" t="inlineStr">
        <is>
          <t>Chicken dozen</t>
        </is>
      </c>
      <c r="B3" s="2" t="n">
        <v>26</v>
      </c>
      <c r="C3" s="2" t="n">
        <v>9.98</v>
      </c>
      <c r="D3" s="2">
        <f>IF(OR(B3="",C3=""),"",B3-C3)</f>
        <v>16.02</v>
      </c>
      <c r="E3" s="3">
        <f>IF(OR(D3="",N(B3)=0),"",D3/B3)</f>
        <v>0.616153846153846</v>
      </c>
      <c r="F3" t="n">
        <v>250</v>
      </c>
    </row>
    <row r="4">
      <c r="A4" t="inlineStr">
        <is>
          <t>Rajas con queso dozen</t>
        </is>
      </c>
      <c r="B4" s="2" t="n">
        <v>27</v>
      </c>
      <c r="C4" s="2" t="n">
        <v>10.21</v>
      </c>
      <c r="D4" s="2">
        <f>IF(OR(B4="",C4=""),"",B4-C4)</f>
        <v>16.79</v>
      </c>
      <c r="E4" s="3">
        <f>IF(OR(D4="",N(B4)=0),"",D4/B4)</f>
        <v>0.621851851851852</v>
      </c>
      <c r="F4" t="n">
        <v>150</v>
      </c>
    </row>
    <row r="5">
      <c r="A5" t="inlineStr">
        <is>
          <t>Frozen rajas dozen to grocers</t>
        </is>
      </c>
      <c r="B5" s="2" t="n">
        <v>16</v>
      </c>
      <c r="C5" s="2" t="n">
        <v>9.51</v>
      </c>
      <c r="D5" s="2">
        <f>IF(OR(B5="",C5=""),"",B5-C5)</f>
        <v>6.49</v>
      </c>
      <c r="E5" s="3">
        <f>IF(OR(D5="",N(B5)=0),"",D5/B5)</f>
        <v>0.405625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Pork dozen (units)</v>
      </c>
      <c r="C4">
        <f>IF(Products!A2="","",ROUND(N(Products!F2)*C$2,0))</f>
        <v>140</v>
      </c>
      <c r="D4">
        <f>IF(Products!A2="","",ROUND(N(Products!F2)*D$2,0))</f>
        <v>168</v>
      </c>
      <c r="E4">
        <f>IF(Products!A2="","",ROUND(N(Products!F2)*E$2,0))</f>
        <v>196</v>
      </c>
      <c r="F4">
        <f>IF(Products!A2="","",ROUND(N(Products!F2)*F$2,0))</f>
        <v>224</v>
      </c>
      <c r="G4">
        <f>IF(Products!A2="","",ROUND(N(Products!F2)*G$2,0))</f>
        <v>252</v>
      </c>
      <c r="H4">
        <f>IF(Products!A2="","",ROUND(N(Products!F2)*H$2,0))</f>
        <v>280</v>
      </c>
      <c r="I4">
        <f>IF(Products!A2="","",ROUND(N(Products!F2)*I$2,0))</f>
        <v>308</v>
      </c>
      <c r="J4">
        <f>IF(Products!A2="","",ROUND(N(Products!F2)*J$2,0))</f>
        <v>336</v>
      </c>
      <c r="K4">
        <f>IF(Products!A2="","",ROUND(N(Products!F2)*K$2,0))</f>
        <v>360</v>
      </c>
      <c r="L4">
        <f>IF(Products!A2="","",ROUND(N(Products!F2)*L$2,0))</f>
        <v>380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3444</v>
      </c>
    </row>
    <row r="5">
      <c r="A5" t="str">
        <f>IF(Products!A3="","",Products!A3&amp;" (units)")</f>
        <v>Chicken dozen (units)</v>
      </c>
      <c r="C5">
        <f>IF(Products!A3="","",ROUND(N(Products!F3)*C$2,0))</f>
        <v>88</v>
      </c>
      <c r="D5">
        <f>IF(Products!A3="","",ROUND(N(Products!F3)*D$2,0))</f>
        <v>105</v>
      </c>
      <c r="E5">
        <f>IF(Products!A3="","",ROUND(N(Products!F3)*E$2,0))</f>
        <v>123</v>
      </c>
      <c r="F5">
        <f>IF(Products!A3="","",ROUND(N(Products!F3)*F$2,0))</f>
        <v>140</v>
      </c>
      <c r="G5">
        <f>IF(Products!A3="","",ROUND(N(Products!F3)*G$2,0))</f>
        <v>158</v>
      </c>
      <c r="H5">
        <f>IF(Products!A3="","",ROUND(N(Products!F3)*H$2,0))</f>
        <v>175</v>
      </c>
      <c r="I5">
        <f>IF(Products!A3="","",ROUND(N(Products!F3)*I$2,0))</f>
        <v>193</v>
      </c>
      <c r="J5">
        <f>IF(Products!A3="","",ROUND(N(Products!F3)*J$2,0))</f>
        <v>210</v>
      </c>
      <c r="K5">
        <f>IF(Products!A3="","",ROUND(N(Products!F3)*K$2,0))</f>
        <v>225</v>
      </c>
      <c r="L5">
        <f>IF(Products!A3="","",ROUND(N(Products!F3)*L$2,0))</f>
        <v>238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2155</v>
      </c>
    </row>
    <row r="6">
      <c r="A6" t="str">
        <f>IF(Products!A4="","",Products!A4&amp;" (units)")</f>
        <v>Rajas con queso dozen (units)</v>
      </c>
      <c r="C6">
        <f>IF(Products!A4="","",ROUND(N(Products!F4)*C$2,0))</f>
        <v>53</v>
      </c>
      <c r="D6">
        <f>IF(Products!A4="","",ROUND(N(Products!F4)*D$2,0))</f>
        <v>63</v>
      </c>
      <c r="E6">
        <f>IF(Products!A4="","",ROUND(N(Products!F4)*E$2,0))</f>
        <v>74</v>
      </c>
      <c r="F6">
        <f>IF(Products!A4="","",ROUND(N(Products!F4)*F$2,0))</f>
        <v>84</v>
      </c>
      <c r="G6">
        <f>IF(Products!A4="","",ROUND(N(Products!F4)*G$2,0))</f>
        <v>95</v>
      </c>
      <c r="H6">
        <f>IF(Products!A4="","",ROUND(N(Products!F4)*H$2,0))</f>
        <v>105</v>
      </c>
      <c r="I6">
        <f>IF(Products!A4="","",ROUND(N(Products!F4)*I$2,0))</f>
        <v>116</v>
      </c>
      <c r="J6">
        <f>IF(Products!A4="","",ROUND(N(Products!F4)*J$2,0))</f>
        <v>126</v>
      </c>
      <c r="K6">
        <f>IF(Products!A4="","",ROUND(N(Products!F4)*K$2,0))</f>
        <v>135</v>
      </c>
      <c r="L6">
        <f>IF(Products!A4="","",ROUND(N(Products!F4)*L$2,0))</f>
        <v>143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1294</v>
      </c>
    </row>
    <row r="7">
      <c r="A7" t="str">
        <f>IF(Products!A5="","",Products!A5&amp;" (units)")</f>
        <v>Frozen rajas dozen to grocers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9319</v>
      </c>
      <c r="D25" s="7">
        <f>SUMPRODUCT(Products!$B$2:$B$21,D4:D23)</f>
        <v>11151</v>
      </c>
      <c r="E25" s="7">
        <f>SUMPRODUCT(Products!$B$2:$B$21,E4:E23)</f>
        <v>13036</v>
      </c>
      <c r="F25" s="7">
        <f>SUMPRODUCT(Products!$B$2:$B$21,F4:F23)</f>
        <v>14868</v>
      </c>
      <c r="G25" s="7">
        <f>SUMPRODUCT(Products!$B$2:$B$21,G4:G23)</f>
        <v>16753</v>
      </c>
      <c r="H25" s="7">
        <f>SUMPRODUCT(Products!$B$2:$B$21,H4:H23)</f>
        <v>18585</v>
      </c>
      <c r="I25" s="7">
        <f>SUMPRODUCT(Products!$B$2:$B$21,I4:I23)</f>
        <v>20470</v>
      </c>
      <c r="J25" s="7">
        <f>SUMPRODUCT(Products!$B$2:$B$21,J4:J23)</f>
        <v>22302</v>
      </c>
      <c r="K25" s="7">
        <f>SUMPRODUCT(Products!$B$2:$B$21,K4:K23)</f>
        <v>23895</v>
      </c>
      <c r="L25" s="7">
        <f>SUMPRODUCT(Products!$B$2:$B$21,L4:L23)</f>
        <v>25249</v>
      </c>
      <c r="M25" s="7">
        <f>SUMPRODUCT(Products!$B$2:$B$21,M4:M23)</f>
        <v>26550</v>
      </c>
      <c r="N25" s="7">
        <f>SUMPRODUCT(Products!$B$2:$B$21,N4:N23)</f>
        <v>26550</v>
      </c>
      <c r="O25" s="7">
        <f>SUM(C25:N25)</f>
        <v>228728</v>
      </c>
    </row>
    <row r="26">
      <c r="A26" s="5" t="inlineStr">
        <is>
          <t>Contribution</t>
        </is>
      </c>
      <c r="C26" s="7">
        <f>SUMPRODUCT(Products!$D$2:$D$21,C4:C23)</f>
        <v>5432.48</v>
      </c>
      <c r="D26" s="7">
        <f>SUMPRODUCT(Products!$D$2:$D$21,D4:D23)</f>
        <v>6499.29</v>
      </c>
      <c r="E26" s="7">
        <f>SUMPRODUCT(Products!$D$2:$D$21,E4:E23)</f>
        <v>7598.91</v>
      </c>
      <c r="F26" s="7">
        <f>SUMPRODUCT(Products!$D$2:$D$21,F4:F23)</f>
        <v>8665.72</v>
      </c>
      <c r="G26" s="7">
        <f>SUMPRODUCT(Products!$D$2:$D$21,G4:G23)</f>
        <v>9765.34</v>
      </c>
      <c r="H26" s="7">
        <f>SUMPRODUCT(Products!$D$2:$D$21,H4:H23)</f>
        <v>10832.15</v>
      </c>
      <c r="I26" s="7">
        <f>SUMPRODUCT(Products!$D$2:$D$21,I4:I23)</f>
        <v>11931.77</v>
      </c>
      <c r="J26" s="7">
        <f>SUMPRODUCT(Products!$D$2:$D$21,J4:J23)</f>
        <v>12998.58</v>
      </c>
      <c r="K26" s="7">
        <f>SUMPRODUCT(Products!$D$2:$D$21,K4:K23)</f>
        <v>13927.05</v>
      </c>
      <c r="L26" s="7">
        <f>SUMPRODUCT(Products!$D$2:$D$21,L4:L23)</f>
        <v>14717.18</v>
      </c>
      <c r="M26" s="7">
        <f>SUMPRODUCT(Products!$D$2:$D$21,M4:M23)</f>
        <v>15474.5</v>
      </c>
      <c r="N26" s="7">
        <f>SUMPRODUCT(Products!$D$2:$D$21,N4:N23)</f>
        <v>15474.5</v>
      </c>
      <c r="O26" s="7">
        <f>SUM(C26:N26)</f>
        <v>133317.47</v>
      </c>
    </row>
    <row r="27">
      <c r="A27" s="5" t="inlineStr">
        <is>
          <t>Fixed costs</t>
        </is>
      </c>
      <c r="C27" s="7">
        <f>'Fixed costs'!$B$22</f>
        <v>9900</v>
      </c>
      <c r="D27" s="7">
        <f>'Fixed costs'!$B$22</f>
        <v>9900</v>
      </c>
      <c r="E27" s="7">
        <f>'Fixed costs'!$B$22</f>
        <v>9900</v>
      </c>
      <c r="F27" s="7">
        <f>'Fixed costs'!$B$22</f>
        <v>9900</v>
      </c>
      <c r="G27" s="7">
        <f>'Fixed costs'!$B$22</f>
        <v>9900</v>
      </c>
      <c r="H27" s="7">
        <f>'Fixed costs'!$B$22</f>
        <v>9900</v>
      </c>
      <c r="I27" s="7">
        <f>'Fixed costs'!$B$22</f>
        <v>9900</v>
      </c>
      <c r="J27" s="7">
        <f>'Fixed costs'!$B$22</f>
        <v>9900</v>
      </c>
      <c r="K27" s="7">
        <f>'Fixed costs'!$B$22</f>
        <v>9900</v>
      </c>
      <c r="L27" s="7">
        <f>'Fixed costs'!$B$22</f>
        <v>9900</v>
      </c>
      <c r="M27" s="7">
        <f>'Fixed costs'!$B$22</f>
        <v>9900</v>
      </c>
      <c r="N27" s="7">
        <f>'Fixed costs'!$B$22</f>
        <v>9900</v>
      </c>
      <c r="O27" s="7">
        <f>SUM(C27:N27)</f>
        <v>118800</v>
      </c>
    </row>
    <row r="28">
      <c r="A28" s="5" t="inlineStr">
        <is>
          <t>Profit</t>
        </is>
      </c>
      <c r="C28" s="7">
        <f>C26-C27</f>
        <v>-4467.52</v>
      </c>
      <c r="D28" s="7">
        <f>D26-D27</f>
        <v>-3400.71</v>
      </c>
      <c r="E28" s="7">
        <f>E26-E27</f>
        <v>-2301.09</v>
      </c>
      <c r="F28" s="7">
        <f>F26-F27</f>
        <v>-1234.28</v>
      </c>
      <c r="G28" s="7">
        <f>G26-G27</f>
        <v>-134.66</v>
      </c>
      <c r="H28" s="7">
        <f>H26-H27</f>
        <v>932.15</v>
      </c>
      <c r="I28" s="7">
        <f>I26-I27</f>
        <v>2031.77</v>
      </c>
      <c r="J28" s="7">
        <f>J26-J27</f>
        <v>3098.58</v>
      </c>
      <c r="K28" s="7">
        <f>K26-K27</f>
        <v>4027.05</v>
      </c>
      <c r="L28" s="7">
        <f>L26-L27</f>
        <v>4817.18</v>
      </c>
      <c r="M28" s="7">
        <f>M26-M27</f>
        <v>5574.5</v>
      </c>
      <c r="N28" s="7">
        <f>N26-N27</f>
        <v>5574.5</v>
      </c>
      <c r="O28" s="7">
        <f>SUM(C28:N28)</f>
        <v>14517.47</v>
      </c>
    </row>
    <row r="29">
      <c r="A29" s="5" t="inlineStr">
        <is>
          <t>Cash, start of year to date</t>
        </is>
      </c>
      <c r="C29" s="7">
        <f>C28</f>
        <v>-4467.52</v>
      </c>
      <c r="D29" s="7">
        <f>C29+D28</f>
        <v>-7868.23</v>
      </c>
      <c r="E29" s="7">
        <f>D29+E28</f>
        <v>-10169.32</v>
      </c>
      <c r="F29" s="7">
        <f>E29+F28</f>
        <v>-11403.6</v>
      </c>
      <c r="G29" s="7">
        <f>F29+G28</f>
        <v>-11538.26</v>
      </c>
      <c r="H29" s="7">
        <f>G29+H28</f>
        <v>-10606.11</v>
      </c>
      <c r="I29" s="7">
        <f>H29+I28</f>
        <v>-8574.34</v>
      </c>
      <c r="J29" s="7">
        <f>I29+J28</f>
        <v>-5475.76</v>
      </c>
      <c r="K29" s="7">
        <f>J29+K28</f>
        <v>-1448.71</v>
      </c>
      <c r="L29" s="7">
        <f>K29+L28</f>
        <v>3368.47</v>
      </c>
      <c r="M29" s="7">
        <f>L29+M28</f>
        <v>8942.97</v>
      </c>
      <c r="N29" s="7">
        <f>M29+N28</f>
        <v>14517.47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-11538.26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1800</v>
      </c>
    </row>
    <row r="3">
      <c r="A3" t="inlineStr">
        <is>
          <t>Wages for two tamale makers</t>
        </is>
      </c>
      <c r="B3" s="9" t="n">
        <v>6500</v>
      </c>
    </row>
    <row r="4">
      <c r="A4" t="inlineStr">
        <is>
          <t>Freezer storage</t>
        </is>
      </c>
      <c r="B4" s="9" t="n">
        <v>300</v>
      </c>
    </row>
    <row r="5">
      <c r="A5" t="inlineStr">
        <is>
          <t>Market fees</t>
        </is>
      </c>
      <c r="B5" s="9" t="n">
        <v>300</v>
      </c>
    </row>
    <row r="6">
      <c r="A6" t="inlineStr">
        <is>
          <t>Van fuel and upkeep</t>
        </is>
      </c>
      <c r="B6" s="9" t="n">
        <v>400</v>
      </c>
    </row>
    <row r="7">
      <c r="A7" t="inlineStr">
        <is>
          <t>Insurance</t>
        </is>
      </c>
      <c r="B7" s="9" t="n">
        <v>250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9900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van</t>
        </is>
      </c>
      <c r="B2" s="9" t="n">
        <v>15000</v>
      </c>
    </row>
    <row r="3">
      <c r="A3" t="inlineStr">
        <is>
          <t>Masa spreader</t>
        </is>
      </c>
      <c r="B3" s="9" t="n">
        <v>3000</v>
      </c>
    </row>
    <row r="4">
      <c r="A4" t="inlineStr">
        <is>
          <t>Steamers and pots</t>
        </is>
      </c>
      <c r="B4" s="9" t="n">
        <v>2500</v>
      </c>
    </row>
    <row r="5">
      <c r="A5" t="inlineStr">
        <is>
          <t>Chest freezers</t>
        </is>
      </c>
      <c r="B5" s="9" t="n">
        <v>2000</v>
      </c>
    </row>
    <row r="6">
      <c r="A6" t="inlineStr">
        <is>
          <t>Market tent and coolers</t>
        </is>
      </c>
      <c r="B6" s="9" t="n">
        <v>1500</v>
      </c>
    </row>
    <row r="7">
      <c r="A7" t="inlineStr">
        <is>
          <t>Website and ordering</t>
        </is>
      </c>
      <c r="B7" s="9" t="n">
        <v>1000</v>
      </c>
    </row>
    <row r="8">
      <c r="A8" t="inlineStr">
        <is>
          <t>Opening inventory</t>
        </is>
      </c>
      <c r="B8" s="9" t="n">
        <v>800</v>
      </c>
    </row>
    <row r="9">
      <c r="A9" t="inlineStr">
        <is>
          <t>Licenses and permits</t>
        </is>
      </c>
      <c r="B9" s="9" t="n">
        <v>800</v>
      </c>
    </row>
    <row r="10">
      <c r="A10" t="inlineStr">
        <is>
          <t>Vacuum sealer</t>
        </is>
      </c>
      <c r="B10" s="9" t="n">
        <v>600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27200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39200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Tamale business plan: dozens, holiday orders and frozen packs</t>
        </is>
      </c>
    </row>
    <row r="2" ht="15" customHeight="1">
      <c r="A2" s="13" t="inlineStr">
        <is>
          <t>From the article: https://www.tarostack.com/articles/tamale-business-plan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