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Quart to co-ops, wholesale</t>
        </is>
      </c>
      <c r="B2" s="2" t="n">
        <v>8.5</v>
      </c>
      <c r="C2" s="2" t="n">
        <v>2.95</v>
      </c>
      <c r="D2" s="2">
        <f>IF(OR(B2="",C2=""),"",B2-C2)</f>
        <v>5.55</v>
      </c>
      <c r="E2" s="3">
        <f>IF(OR(D2="",N(B2)=0),"",D2/B2)</f>
        <v>0.652941176470588</v>
      </c>
      <c r="F2" t="n">
        <v>800</v>
      </c>
    </row>
    <row r="3">
      <c r="A3" t="inlineStr">
        <is>
          <t>Quart at the market</t>
        </is>
      </c>
      <c r="B3" s="2" t="n">
        <v>14</v>
      </c>
      <c r="C3" s="2" t="n">
        <v>3.37</v>
      </c>
      <c r="D3" s="2">
        <f>IF(OR(B3="",C3=""),"",B3-C3)</f>
        <v>10.63</v>
      </c>
      <c r="E3" s="3">
        <f>IF(OR(D3="",N(B3)=0),"",D3/B3)</f>
        <v>0.759285714285714</v>
      </c>
      <c r="F3" t="n">
        <v>300</v>
      </c>
    </row>
    <row r="4">
      <c r="A4" t="inlineStr">
        <is>
          <t>Pint at the market</t>
        </is>
      </c>
      <c r="B4" s="2" t="n">
        <v>8</v>
      </c>
      <c r="C4" s="2" t="n">
        <v>1.84</v>
      </c>
      <c r="D4" s="2">
        <f>IF(OR(B4="",C4=""),"",B4-C4)</f>
        <v>6.16</v>
      </c>
      <c r="E4" s="3">
        <f>IF(OR(D4="",N(B4)=0),"",D4/B4)</f>
        <v>0.77</v>
      </c>
      <c r="F4" t="n">
        <v>200</v>
      </c>
    </row>
    <row r="5" ht="30" customHeight="1">
      <c r="A5" s="4" t="inlineStr">
        <is>
          <t>Soup subscription, four quarts a month</t>
        </is>
      </c>
      <c r="B5" s="5" t="n">
        <v>52</v>
      </c>
      <c r="C5" s="5" t="n">
        <v>16.36</v>
      </c>
      <c r="D5" s="5">
        <f>IF(OR(B5="",C5=""),"",B5-C5)</f>
        <v>35.64</v>
      </c>
      <c r="E5" s="6">
        <f>IF(OR(D5="",N(B5)=0),"",D5/B5)</f>
        <v>0.685384615384615</v>
      </c>
      <c r="F5" s="7" t="n">
        <v>80</v>
      </c>
    </row>
    <row r="6">
      <c r="A6" t="inlineStr">
        <is>
          <t>Gallon for cafés</t>
        </is>
      </c>
      <c r="B6" s="2" t="n">
        <v>30</v>
      </c>
      <c r="C6" s="2" t="n">
        <v>10.6</v>
      </c>
      <c r="D6" s="2">
        <f>IF(OR(B6="",C6=""),"",B6-C6)</f>
        <v>19.4</v>
      </c>
      <c r="E6" s="3">
        <f>IF(OR(D6="",N(B6)=0),"",D6/B6)</f>
        <v>0.646666666666667</v>
      </c>
      <c r="F6" t="n">
        <v>60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Quart to co-ops, wholesale (units)</v>
      </c>
      <c r="C4">
        <f>IF(Products!A2="","",ROUND(N(Products!F2)*C$2,0))</f>
        <v>280</v>
      </c>
      <c r="D4">
        <f>IF(Products!A2="","",ROUND(N(Products!F2)*D$2,0))</f>
        <v>336</v>
      </c>
      <c r="E4">
        <f>IF(Products!A2="","",ROUND(N(Products!F2)*E$2,0))</f>
        <v>392</v>
      </c>
      <c r="F4">
        <f>IF(Products!A2="","",ROUND(N(Products!F2)*F$2,0))</f>
        <v>448</v>
      </c>
      <c r="G4">
        <f>IF(Products!A2="","",ROUND(N(Products!F2)*G$2,0))</f>
        <v>504</v>
      </c>
      <c r="H4">
        <f>IF(Products!A2="","",ROUND(N(Products!F2)*H$2,0))</f>
        <v>560</v>
      </c>
      <c r="I4">
        <f>IF(Products!A2="","",ROUND(N(Products!F2)*I$2,0))</f>
        <v>616</v>
      </c>
      <c r="J4">
        <f>IF(Products!A2="","",ROUND(N(Products!F2)*J$2,0))</f>
        <v>672</v>
      </c>
      <c r="K4">
        <f>IF(Products!A2="","",ROUND(N(Products!F2)*K$2,0))</f>
        <v>720</v>
      </c>
      <c r="L4">
        <f>IF(Products!A2="","",ROUND(N(Products!F2)*L$2,0))</f>
        <v>760</v>
      </c>
      <c r="M4">
        <f>IF(Products!A2="","",ROUND(N(Products!F2)*M$2,0))</f>
        <v>800</v>
      </c>
      <c r="N4">
        <f>IF(Products!A2="","",ROUND(N(Products!F2)*N$2,0))</f>
        <v>800</v>
      </c>
      <c r="O4">
        <f>IF(Products!A2="","",SUM(C4:N4))</f>
        <v>6888</v>
      </c>
    </row>
    <row r="5">
      <c r="A5" t="str">
        <f>IF(Products!A3="","",Products!A3&amp;" (units)")</f>
        <v>Quart at the market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Pint at the market (units)</v>
      </c>
      <c r="C6">
        <f>IF(Products!A4="","",ROUND(N(Products!F4)*C$2,0))</f>
        <v>70</v>
      </c>
      <c r="D6">
        <f>IF(Products!A4="","",ROUND(N(Products!F4)*D$2,0))</f>
        <v>84</v>
      </c>
      <c r="E6">
        <f>IF(Products!A4="","",ROUND(N(Products!F4)*E$2,0))</f>
        <v>98</v>
      </c>
      <c r="F6">
        <f>IF(Products!A4="","",ROUND(N(Products!F4)*F$2,0))</f>
        <v>112</v>
      </c>
      <c r="G6">
        <f>IF(Products!A4="","",ROUND(N(Products!F4)*G$2,0))</f>
        <v>126</v>
      </c>
      <c r="H6">
        <f>IF(Products!A4="","",ROUND(N(Products!F4)*H$2,0))</f>
        <v>140</v>
      </c>
      <c r="I6">
        <f>IF(Products!A4="","",ROUND(N(Products!F4)*I$2,0))</f>
        <v>154</v>
      </c>
      <c r="J6">
        <f>IF(Products!A4="","",ROUND(N(Products!F4)*J$2,0))</f>
        <v>168</v>
      </c>
      <c r="K6">
        <f>IF(Products!A4="","",ROUND(N(Products!F4)*K$2,0))</f>
        <v>180</v>
      </c>
      <c r="L6">
        <f>IF(Products!A4="","",ROUND(N(Products!F4)*L$2,0))</f>
        <v>190</v>
      </c>
      <c r="M6">
        <f>IF(Products!A4="","",ROUND(N(Products!F4)*M$2,0))</f>
        <v>200</v>
      </c>
      <c r="N6">
        <f>IF(Products!A4="","",ROUND(N(Products!F4)*N$2,0))</f>
        <v>200</v>
      </c>
      <c r="O6">
        <f>IF(Products!A4="","",SUM(C6:N6))</f>
        <v>1722</v>
      </c>
    </row>
    <row r="7">
      <c r="A7" t="str">
        <f>IF(Products!A5="","",Products!A5&amp;" (units)")</f>
        <v>Soup subscription, four quarts a month (units)</v>
      </c>
      <c r="C7">
        <f>IF(Products!A5="","",ROUND(N(Products!F5)*C$2,0))</f>
        <v>28</v>
      </c>
      <c r="D7">
        <f>IF(Products!A5="","",ROUND(N(Products!F5)*D$2,0))</f>
        <v>34</v>
      </c>
      <c r="E7">
        <f>IF(Products!A5="","",ROUND(N(Products!F5)*E$2,0))</f>
        <v>39</v>
      </c>
      <c r="F7">
        <f>IF(Products!A5="","",ROUND(N(Products!F5)*F$2,0))</f>
        <v>45</v>
      </c>
      <c r="G7">
        <f>IF(Products!A5="","",ROUND(N(Products!F5)*G$2,0))</f>
        <v>50</v>
      </c>
      <c r="H7">
        <f>IF(Products!A5="","",ROUND(N(Products!F5)*H$2,0))</f>
        <v>56</v>
      </c>
      <c r="I7">
        <f>IF(Products!A5="","",ROUND(N(Products!F5)*I$2,0))</f>
        <v>62</v>
      </c>
      <c r="J7">
        <f>IF(Products!A5="","",ROUND(N(Products!F5)*J$2,0))</f>
        <v>67</v>
      </c>
      <c r="K7">
        <f>IF(Products!A5="","",ROUND(N(Products!F5)*K$2,0))</f>
        <v>72</v>
      </c>
      <c r="L7">
        <f>IF(Products!A5="","",ROUND(N(Products!F5)*L$2,0))</f>
        <v>76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689</v>
      </c>
    </row>
    <row r="8">
      <c r="A8" t="str">
        <f>IF(Products!A6="","",Products!A6&amp;" (units)")</f>
        <v>Gallon for cafés (units)</v>
      </c>
      <c r="C8">
        <f>IF(Products!A6="","",ROUND(N(Products!F6)*C$2,0))</f>
        <v>21</v>
      </c>
      <c r="D8">
        <f>IF(Products!A6="","",ROUND(N(Products!F6)*D$2,0))</f>
        <v>25</v>
      </c>
      <c r="E8">
        <f>IF(Products!A6="","",ROUND(N(Products!F6)*E$2,0))</f>
        <v>29</v>
      </c>
      <c r="F8">
        <f>IF(Products!A6="","",ROUND(N(Products!F6)*F$2,0))</f>
        <v>34</v>
      </c>
      <c r="G8">
        <f>IF(Products!A6="","",ROUND(N(Products!F6)*G$2,0))</f>
        <v>38</v>
      </c>
      <c r="H8">
        <f>IF(Products!A6="","",ROUND(N(Products!F6)*H$2,0))</f>
        <v>42</v>
      </c>
      <c r="I8">
        <f>IF(Products!A6="","",ROUND(N(Products!F6)*I$2,0))</f>
        <v>46</v>
      </c>
      <c r="J8">
        <f>IF(Products!A6="","",ROUND(N(Products!F6)*J$2,0))</f>
        <v>50</v>
      </c>
      <c r="K8">
        <f>IF(Products!A6="","",ROUND(N(Products!F6)*K$2,0))</f>
        <v>54</v>
      </c>
      <c r="L8">
        <f>IF(Products!A6="","",ROUND(N(Products!F6)*L$2,0))</f>
        <v>57</v>
      </c>
      <c r="M8">
        <f>IF(Products!A6="","",ROUND(N(Products!F6)*M$2,0))</f>
        <v>60</v>
      </c>
      <c r="N8">
        <f>IF(Products!A6="","",ROUND(N(Products!F6)*N$2,0))</f>
        <v>60</v>
      </c>
      <c r="O8">
        <f>IF(Products!A6="","",SUM(C8:N8))</f>
        <v>516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6496</v>
      </c>
      <c r="D25" s="11">
        <f>SUMPRODUCT(Products!$B$2:$B$21,D4:D23)</f>
        <v>7810</v>
      </c>
      <c r="E25" s="11">
        <f>SUMPRODUCT(Products!$B$2:$B$21,E4:E23)</f>
        <v>9072</v>
      </c>
      <c r="F25" s="11">
        <f>SUMPRODUCT(Products!$B$2:$B$21,F4:F23)</f>
        <v>10416</v>
      </c>
      <c r="G25" s="11">
        <f>SUMPRODUCT(Products!$B$2:$B$21,G4:G23)</f>
        <v>11678</v>
      </c>
      <c r="H25" s="11">
        <f>SUMPRODUCT(Products!$B$2:$B$21,H4:H23)</f>
        <v>12992</v>
      </c>
      <c r="I25" s="11">
        <f>SUMPRODUCT(Products!$B$2:$B$21,I4:I23)</f>
        <v>14306</v>
      </c>
      <c r="J25" s="11">
        <f>SUMPRODUCT(Products!$B$2:$B$21,J4:J23)</f>
        <v>15568</v>
      </c>
      <c r="K25" s="11">
        <f>SUMPRODUCT(Products!$B$2:$B$21,K4:K23)</f>
        <v>16704</v>
      </c>
      <c r="L25" s="11">
        <f>SUMPRODUCT(Products!$B$2:$B$21,L4:L23)</f>
        <v>17632</v>
      </c>
      <c r="M25" s="11">
        <f>SUMPRODUCT(Products!$B$2:$B$21,M4:M23)</f>
        <v>18560</v>
      </c>
      <c r="N25" s="11">
        <f>SUMPRODUCT(Products!$B$2:$B$21,N4:N23)</f>
        <v>18560</v>
      </c>
      <c r="O25" s="11">
        <f>SUM(C25:N25)</f>
        <v>159794</v>
      </c>
    </row>
    <row r="26">
      <c r="A26" s="9" t="inlineStr">
        <is>
          <t>Contribution</t>
        </is>
      </c>
      <c r="C26" s="11">
        <f>SUMPRODUCT(Products!$D$2:$D$21,C4:C23)</f>
        <v>4506.67</v>
      </c>
      <c r="D26" s="11">
        <f>SUMPRODUCT(Products!$D$2:$D$21,D4:D23)</f>
        <v>5418.38</v>
      </c>
      <c r="E26" s="11">
        <f>SUMPRODUCT(Products!$D$2:$D$21,E4:E23)</f>
        <v>6294.45</v>
      </c>
      <c r="F26" s="11">
        <f>SUMPRODUCT(Products!$D$2:$D$21,F4:F23)</f>
        <v>7225.56</v>
      </c>
      <c r="G26" s="11">
        <f>SUMPRODUCT(Products!$D$2:$D$21,G4:G23)</f>
        <v>8101.63</v>
      </c>
      <c r="H26" s="11">
        <f>SUMPRODUCT(Products!$D$2:$D$21,H4:H23)</f>
        <v>9013.34</v>
      </c>
      <c r="I26" s="11">
        <f>SUMPRODUCT(Products!$D$2:$D$21,I4:I23)</f>
        <v>9925.05</v>
      </c>
      <c r="J26" s="11">
        <f>SUMPRODUCT(Products!$D$2:$D$21,J4:J23)</f>
        <v>10801.12</v>
      </c>
      <c r="K26" s="11">
        <f>SUMPRODUCT(Products!$D$2:$D$21,K4:K23)</f>
        <v>11588.58</v>
      </c>
      <c r="L26" s="11">
        <f>SUMPRODUCT(Products!$D$2:$D$21,L4:L23)</f>
        <v>12232.39</v>
      </c>
      <c r="M26" s="11">
        <f>SUMPRODUCT(Products!$D$2:$D$21,M4:M23)</f>
        <v>12876.2</v>
      </c>
      <c r="N26" s="11">
        <f>SUMPRODUCT(Products!$D$2:$D$21,N4:N23)</f>
        <v>12876.2</v>
      </c>
      <c r="O26" s="11">
        <f>SUM(C26:N26)</f>
        <v>110859.57</v>
      </c>
    </row>
    <row r="27">
      <c r="A27" s="9" t="inlineStr">
        <is>
          <t>Fixed costs</t>
        </is>
      </c>
      <c r="C27" s="11">
        <f>'Fixed costs'!$B$22</f>
        <v>7200</v>
      </c>
      <c r="D27" s="11">
        <f>'Fixed costs'!$B$22</f>
        <v>7200</v>
      </c>
      <c r="E27" s="11">
        <f>'Fixed costs'!$B$22</f>
        <v>7200</v>
      </c>
      <c r="F27" s="11">
        <f>'Fixed costs'!$B$22</f>
        <v>7200</v>
      </c>
      <c r="G27" s="11">
        <f>'Fixed costs'!$B$22</f>
        <v>7200</v>
      </c>
      <c r="H27" s="11">
        <f>'Fixed costs'!$B$22</f>
        <v>7200</v>
      </c>
      <c r="I27" s="11">
        <f>'Fixed costs'!$B$22</f>
        <v>7200</v>
      </c>
      <c r="J27" s="11">
        <f>'Fixed costs'!$B$22</f>
        <v>7200</v>
      </c>
      <c r="K27" s="11">
        <f>'Fixed costs'!$B$22</f>
        <v>7200</v>
      </c>
      <c r="L27" s="11">
        <f>'Fixed costs'!$B$22</f>
        <v>7200</v>
      </c>
      <c r="M27" s="11">
        <f>'Fixed costs'!$B$22</f>
        <v>7200</v>
      </c>
      <c r="N27" s="11">
        <f>'Fixed costs'!$B$22</f>
        <v>7200</v>
      </c>
      <c r="O27" s="11">
        <f>SUM(C27:N27)</f>
        <v>86400</v>
      </c>
    </row>
    <row r="28">
      <c r="A28" s="9" t="inlineStr">
        <is>
          <t>Profit</t>
        </is>
      </c>
      <c r="C28" s="11">
        <f>C26-C27</f>
        <v>-2693.33</v>
      </c>
      <c r="D28" s="11">
        <f>D26-D27</f>
        <v>-1781.62</v>
      </c>
      <c r="E28" s="11">
        <f>E26-E27</f>
        <v>-905.55</v>
      </c>
      <c r="F28" s="11">
        <f>F26-F27</f>
        <v>25.5599999999995</v>
      </c>
      <c r="G28" s="11">
        <f>G26-G27</f>
        <v>901.629999999999</v>
      </c>
      <c r="H28" s="11">
        <f>H26-H27</f>
        <v>1813.34</v>
      </c>
      <c r="I28" s="11">
        <f>I26-I27</f>
        <v>2725.05</v>
      </c>
      <c r="J28" s="11">
        <f>J26-J27</f>
        <v>3601.12</v>
      </c>
      <c r="K28" s="11">
        <f>K26-K27</f>
        <v>4388.58</v>
      </c>
      <c r="L28" s="11">
        <f>L26-L27</f>
        <v>5032.39</v>
      </c>
      <c r="M28" s="11">
        <f>M26-M27</f>
        <v>5676.2</v>
      </c>
      <c r="N28" s="11">
        <f>N26-N27</f>
        <v>5676.2</v>
      </c>
      <c r="O28" s="11">
        <f>SUM(C28:N28)</f>
        <v>24459.57</v>
      </c>
    </row>
    <row r="29">
      <c r="A29" s="9" t="inlineStr">
        <is>
          <t>Cash, start of year to date</t>
        </is>
      </c>
      <c r="C29" s="11">
        <f>C28</f>
        <v>-2693.33</v>
      </c>
      <c r="D29" s="11">
        <f>C29+D28</f>
        <v>-4474.95</v>
      </c>
      <c r="E29" s="11">
        <f>D29+E28</f>
        <v>-5380.5</v>
      </c>
      <c r="F29" s="11">
        <f>E29+F28</f>
        <v>-5354.94</v>
      </c>
      <c r="G29" s="11">
        <f>F29+G28</f>
        <v>-4453.31</v>
      </c>
      <c r="H29" s="11">
        <f>G29+H28</f>
        <v>-2639.97</v>
      </c>
      <c r="I29" s="11">
        <f>H29+I28</f>
        <v>85.0799999999981</v>
      </c>
      <c r="J29" s="11">
        <f>I29+J28</f>
        <v>3686.2</v>
      </c>
      <c r="K29" s="11">
        <f>J29+K28</f>
        <v>8074.78</v>
      </c>
      <c r="L29" s="11">
        <f>K29+L28</f>
        <v>13107.17</v>
      </c>
      <c r="M29" s="11">
        <f>L29+M28</f>
        <v>18783.37</v>
      </c>
      <c r="N29" s="11">
        <f>M29+N28</f>
        <v>24459.57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-5380.5</v>
      </c>
    </row>
    <row r="35">
      <c r="A35" s="9" t="inlineStr">
        <is>
          <t>Working cash in the startup budget</t>
        </is>
      </c>
      <c r="C35" s="11">
        <f>Startup!B22</f>
        <v>12000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13" t="n">
        <v>1600</v>
      </c>
    </row>
    <row r="3">
      <c r="A3" t="inlineStr">
        <is>
          <t>Wages, one helper</t>
        </is>
      </c>
      <c r="B3" s="13" t="n">
        <v>4000</v>
      </c>
    </row>
    <row r="4">
      <c r="A4" t="inlineStr">
        <is>
          <t>Market fees</t>
        </is>
      </c>
      <c r="B4" s="13" t="n">
        <v>300</v>
      </c>
    </row>
    <row r="5">
      <c r="A5" t="inlineStr">
        <is>
          <t>Insurance</t>
        </is>
      </c>
      <c r="B5" s="13" t="n">
        <v>200</v>
      </c>
    </row>
    <row r="6">
      <c r="A6" t="inlineStr">
        <is>
          <t>Van fuel and upkeep</t>
        </is>
      </c>
      <c r="B6" s="13" t="n">
        <v>350</v>
      </c>
    </row>
    <row r="7">
      <c r="A7" t="inlineStr">
        <is>
          <t>Freezer storage</t>
        </is>
      </c>
      <c r="B7" s="13" t="n">
        <v>250</v>
      </c>
    </row>
    <row r="8">
      <c r="A8" t="inlineStr">
        <is>
          <t>Software</t>
        </is>
      </c>
      <c r="B8" s="13" t="n">
        <v>50</v>
      </c>
    </row>
    <row r="9">
      <c r="A9" t="inlineStr">
        <is>
          <t>Ads</t>
        </is>
      </c>
      <c r="B9" s="13" t="n">
        <v>200</v>
      </c>
    </row>
    <row r="10">
      <c r="A10" t="inlineStr">
        <is>
          <t>Other</t>
        </is>
      </c>
      <c r="B10" s="13" t="n">
        <v>250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7200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cargo van, insulated</t>
        </is>
      </c>
      <c r="B2" s="13" t="n">
        <v>14000</v>
      </c>
    </row>
    <row r="3">
      <c r="A3" t="inlineStr">
        <is>
          <t>Chest freezers and market display</t>
        </is>
      </c>
      <c r="B3" s="13" t="n">
        <v>2000</v>
      </c>
    </row>
    <row r="4">
      <c r="A4" t="inlineStr">
        <is>
          <t>Stockpots, blenders and smallwares</t>
        </is>
      </c>
      <c r="B4" s="13" t="n">
        <v>2500</v>
      </c>
    </row>
    <row r="5">
      <c r="A5" t="inlineStr">
        <is>
          <t>Containers and labels, first order</t>
        </is>
      </c>
      <c r="B5" s="13" t="n">
        <v>1500</v>
      </c>
    </row>
    <row r="6">
      <c r="A6" t="inlineStr">
        <is>
          <t>Website and branding</t>
        </is>
      </c>
      <c r="B6" s="13" t="n">
        <v>1500</v>
      </c>
    </row>
    <row r="7">
      <c r="A7" t="inlineStr">
        <is>
          <t>Opening inventory</t>
        </is>
      </c>
      <c r="B7" s="13" t="n">
        <v>1000</v>
      </c>
    </row>
    <row r="8">
      <c r="A8" t="inlineStr">
        <is>
          <t>Licenses and permits</t>
        </is>
      </c>
      <c r="B8" s="13" t="n">
        <v>800</v>
      </c>
    </row>
    <row r="9">
      <c r="A9" t="inlineStr">
        <is>
          <t>Insulated delivery bags</t>
        </is>
      </c>
      <c r="B9" s="13" t="n">
        <v>600</v>
      </c>
    </row>
    <row r="10">
      <c r="A10" t="inlineStr">
        <is>
          <t>Label printer</t>
        </is>
      </c>
      <c r="B10" s="13" t="n">
        <v>400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24300</v>
      </c>
    </row>
    <row r="22">
      <c r="A22" t="inlineStr">
        <is>
          <t>Working cash</t>
        </is>
      </c>
      <c r="B22" s="15" t="n">
        <v>12000</v>
      </c>
    </row>
    <row r="23">
      <c r="A23" s="9" t="inlineStr">
        <is>
          <t>Total to start</t>
        </is>
      </c>
      <c r="B23" s="14">
        <f>B21+B22</f>
        <v>36300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Soup business plan: a packaged soup maker's first year</t>
        </is>
      </c>
    </row>
    <row r="2" ht="15" customHeight="1">
      <c r="A2" s="4" t="inlineStr">
        <is>
          <t>From the article: https://www.tarostack.com/articles/soup-business-plan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