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ngredients" sheetId="2" state="visible" r:id="rId2"/>
    <sheet xmlns:r="http://schemas.openxmlformats.org/officeDocument/2006/relationships" name="Batc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$#,##0.00"/>
    <numFmt numFmtId="165" formatCode="$0.0000"/>
    <numFmt numFmtId="166" formatCode="0.0"/>
    <numFmt numFmtId="167" formatCode="$0.00"/>
    <numFmt numFmtId="168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9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2" fontId="2" fillId="0" borderId="0" pivotButton="0" quotePrefix="0" xfId="0"/>
    <xf numFmtId="164" fontId="2" fillId="0" borderId="0" pivotButton="0" quotePrefix="0" xfId="0"/>
    <xf numFmtId="1" fontId="0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8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Soap making cost calculator</t>
        </is>
      </c>
    </row>
    <row r="2">
      <c r="A2" s="2" t="inlineStr">
        <is>
          <t>From the article: https://www.tarostack.com/articles/soap-making-cost-calculator</t>
        </is>
      </c>
    </row>
    <row r="3">
      <c r="A3" s="2" t="inlineStr"/>
    </row>
    <row r="4">
      <c r="A4" s="2" t="inlineStr">
        <is>
          <t>Ingredients tab: what you paid for each thing, delivered, and how many ounces were in it. Price per ounce fills itself in.</t>
        </is>
      </c>
    </row>
    <row r="5">
      <c r="A5" s="2" t="inlineStr">
        <is>
          <t>Batch tab: set the total weight of oils, then each oil as a percent of it. Type lye and water from your own lye calculator: this sheet costs a recipe, it does not make one.</t>
        </is>
      </c>
    </row>
    <row r="6">
      <c r="A6" s="2" t="inlineStr">
        <is>
          <t>The example is a 5 lb (80 oz) batch: 45% olive, 30% coconut, 20% shea, 5% castor, at 5% superfat, cut into 20 bars of about 5.5 oz that cure to 5 oz.</t>
        </is>
      </c>
    </row>
    <row r="7">
      <c r="A7" s="2" t="inlineStr">
        <is>
          <t>Price by the cured weight. Bars lose water as they cure, and the weight on the label is the weight the customer gets.</t>
        </is>
      </c>
    </row>
    <row r="8">
      <c r="A8" s="2" t="inlineStr"/>
    </row>
    <row r="9">
      <c r="A9" s="2" t="inlineStr">
        <is>
          <t>Always run your own recipe through a lye calculator before you make it. The numbers here are for costing.</t>
        </is>
      </c>
    </row>
    <row r="10">
      <c r="A10" s="2" t="inlineStr">
        <is>
          <t>Works in Excel (2010 and later), Google Sheets, LibreOffice and Numbers. No macros.</t>
        </is>
      </c>
    </row>
    <row r="11">
      <c r="A11" s="2" t="inlineStr">
        <is>
          <t>Free to use and change. Made by TaroStack, inventory and production software for small producers: https://www.tarostack.com</t>
        </is>
      </c>
    </row>
    <row r="12">
      <c r="A12" s="2" t="inlineStr">
        <is>
          <t>In TaroStack, a recipe costs itself from what you actually paid for each oil, and a batch can sit on hold while it cures, so it can't be sold early.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12" customWidth="1" min="3" max="3"/>
    <col width="18" customWidth="1" min="4" max="4"/>
    <col width="14" customWidth="1" min="5" max="5"/>
  </cols>
  <sheetData>
    <row r="1">
      <c r="A1" s="3" t="inlineStr">
        <is>
          <t>Ingredient</t>
        </is>
      </c>
      <c r="B1" s="3" t="inlineStr">
        <is>
          <t>Bought as</t>
        </is>
      </c>
      <c r="C1" s="3" t="inlineStr">
        <is>
          <t>Ounces in it</t>
        </is>
      </c>
      <c r="D1" s="3" t="inlineStr">
        <is>
          <t>Price paid (delivered)</t>
        </is>
      </c>
      <c r="E1" s="3" t="inlineStr">
        <is>
          <t>Price per ounce</t>
        </is>
      </c>
    </row>
    <row r="2">
      <c r="A2" t="inlineStr">
        <is>
          <t>Olive oil</t>
        </is>
      </c>
      <c r="B2" t="inlineStr">
        <is>
          <t>35 lb jug</t>
        </is>
      </c>
      <c r="C2" t="n">
        <v>560</v>
      </c>
      <c r="D2" s="4" t="n">
        <v>112</v>
      </c>
      <c r="E2" s="5">
        <f>D2/C2</f>
        <v>0.2</v>
      </c>
    </row>
    <row r="3">
      <c r="A3" t="inlineStr">
        <is>
          <t>Coconut oil, 76°</t>
        </is>
      </c>
      <c r="B3" t="inlineStr">
        <is>
          <t>50 lb pail</t>
        </is>
      </c>
      <c r="C3" t="n">
        <v>800</v>
      </c>
      <c r="D3" s="4" t="n">
        <v>120</v>
      </c>
      <c r="E3" s="5">
        <f>D3/C3</f>
        <v>0.15</v>
      </c>
    </row>
    <row r="4">
      <c r="A4" t="inlineStr">
        <is>
          <t>Shea butter</t>
        </is>
      </c>
      <c r="B4" t="inlineStr">
        <is>
          <t>10 lb box</t>
        </is>
      </c>
      <c r="C4" t="n">
        <v>160</v>
      </c>
      <c r="D4" s="4" t="n">
        <v>48</v>
      </c>
      <c r="E4" s="5">
        <f>D4/C4</f>
        <v>0.3</v>
      </c>
    </row>
    <row r="5">
      <c r="A5" t="inlineStr">
        <is>
          <t>Castor oil</t>
        </is>
      </c>
      <c r="B5" t="inlineStr">
        <is>
          <t>8 lb jug</t>
        </is>
      </c>
      <c r="C5" t="n">
        <v>128</v>
      </c>
      <c r="D5" s="4" t="n">
        <v>32</v>
      </c>
      <c r="E5" s="5">
        <f>D5/C5</f>
        <v>0.25</v>
      </c>
    </row>
    <row r="6">
      <c r="A6" t="inlineStr">
        <is>
          <t>Sodium hydroxide (lye)</t>
        </is>
      </c>
      <c r="B6" t="inlineStr">
        <is>
          <t>2 lb jar</t>
        </is>
      </c>
      <c r="C6" t="n">
        <v>32</v>
      </c>
      <c r="D6" s="4" t="n">
        <v>6.4</v>
      </c>
      <c r="E6" s="5">
        <f>D6/C6</f>
        <v>0.2</v>
      </c>
    </row>
    <row r="7">
      <c r="A7" t="inlineStr">
        <is>
          <t>Distilled water</t>
        </is>
      </c>
      <c r="B7" t="inlineStr">
        <is>
          <t>1 gallon</t>
        </is>
      </c>
      <c r="C7" t="n">
        <v>133</v>
      </c>
      <c r="D7" s="4" t="n">
        <v>1.25</v>
      </c>
      <c r="E7" s="5">
        <f>D7/C7</f>
        <v>0.0093984962406015</v>
      </c>
    </row>
    <row r="8">
      <c r="A8" t="inlineStr">
        <is>
          <t>Fragrance oil</t>
        </is>
      </c>
      <c r="B8" t="inlineStr">
        <is>
          <t>16 oz bottle</t>
        </is>
      </c>
      <c r="C8" t="n">
        <v>16</v>
      </c>
      <c r="D8" s="4" t="n">
        <v>32</v>
      </c>
      <c r="E8" s="5">
        <f>D8/C8</f>
        <v>2</v>
      </c>
    </row>
    <row r="9">
      <c r="A9" t="inlineStr">
        <is>
          <t>Mica colorant</t>
        </is>
      </c>
      <c r="B9" t="inlineStr">
        <is>
          <t>1 oz bag</t>
        </is>
      </c>
      <c r="C9" t="n">
        <v>1</v>
      </c>
      <c r="D9" s="4" t="n">
        <v>5</v>
      </c>
      <c r="E9" s="5">
        <f>D9/C9</f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0" customWidth="1" min="2" max="2"/>
    <col width="10" customWidth="1" min="3" max="3"/>
    <col width="11" customWidth="1" min="4" max="4"/>
    <col width="20" customWidth="1" min="7" max="7"/>
  </cols>
  <sheetData>
    <row r="1">
      <c r="A1" s="3" t="inlineStr">
        <is>
          <t>Ingredient</t>
        </is>
      </c>
      <c r="B1" s="3" t="inlineStr">
        <is>
          <t>% of oils</t>
        </is>
      </c>
      <c r="C1" s="3" t="inlineStr">
        <is>
          <t>Ounces</t>
        </is>
      </c>
      <c r="D1" s="3" t="inlineStr">
        <is>
          <t>Cost</t>
        </is>
      </c>
    </row>
    <row r="2">
      <c r="A2" t="inlineStr">
        <is>
          <t>Olive oil</t>
        </is>
      </c>
      <c r="B2" s="6" t="n">
        <v>0.45</v>
      </c>
      <c r="C2" s="7">
        <f>B2*$H$2</f>
        <v>36</v>
      </c>
      <c r="D2" s="4">
        <f>C2*VLOOKUP(A2,Ingredients!$A:$E,5,FALSE)</f>
        <v>7.2</v>
      </c>
      <c r="G2" s="8" t="inlineStr">
        <is>
          <t>Total oils (oz)</t>
        </is>
      </c>
      <c r="H2" s="9" t="n">
        <v>80</v>
      </c>
    </row>
    <row r="3">
      <c r="A3" t="inlineStr">
        <is>
          <t>Coconut oil, 76°</t>
        </is>
      </c>
      <c r="B3" s="6" t="n">
        <v>0.3</v>
      </c>
      <c r="C3" s="7">
        <f>B3*$H$2</f>
        <v>24</v>
      </c>
      <c r="D3" s="4">
        <f>C3*VLOOKUP(A3,Ingredients!$A:$E,5,FALSE)</f>
        <v>3.6</v>
      </c>
      <c r="G3" s="10" t="inlineStr">
        <is>
          <t>Lye and water come from your lye calculator. Type them in; this sheet only costs them.</t>
        </is>
      </c>
    </row>
    <row r="4">
      <c r="A4" t="inlineStr">
        <is>
          <t>Shea butter</t>
        </is>
      </c>
      <c r="B4" s="6" t="n">
        <v>0.2</v>
      </c>
      <c r="C4" s="7">
        <f>B4*$H$2</f>
        <v>16</v>
      </c>
      <c r="D4" s="4">
        <f>C4*VLOOKUP(A4,Ingredients!$A:$E,5,FALSE)</f>
        <v>4.8</v>
      </c>
    </row>
    <row r="5">
      <c r="A5" t="inlineStr">
        <is>
          <t>Castor oil</t>
        </is>
      </c>
      <c r="B5" s="6" t="n">
        <v>0.05</v>
      </c>
      <c r="C5" s="7">
        <f>B5*$H$2</f>
        <v>4</v>
      </c>
      <c r="D5" s="4">
        <f>C5*VLOOKUP(A5,Ingredients!$A:$E,5,FALSE)</f>
        <v>1</v>
      </c>
    </row>
    <row r="6">
      <c r="A6" s="9" t="inlineStr">
        <is>
          <t>Oils add up to (must be 100%)</t>
        </is>
      </c>
      <c r="B6" s="6">
        <f>SUM(B2:B5)</f>
        <v>1</v>
      </c>
      <c r="C6" s="11">
        <f>SUM(C2:C5)</f>
        <v>80</v>
      </c>
      <c r="D6" s="12">
        <f>SUM(D2:D5)</f>
        <v>16.6</v>
      </c>
    </row>
    <row r="7">
      <c r="A7" t="inlineStr">
        <is>
          <t>Sodium hydroxide (lye)</t>
        </is>
      </c>
      <c r="B7" s="6" t="n"/>
      <c r="C7" s="7" t="n">
        <v>11.18</v>
      </c>
      <c r="D7" s="4">
        <f>C7*VLOOKUP(A7,Ingredients!$A:$E,5,FALSE)</f>
        <v>2.236</v>
      </c>
    </row>
    <row r="8">
      <c r="A8" t="inlineStr">
        <is>
          <t>Distilled water</t>
        </is>
      </c>
      <c r="B8" s="6" t="n"/>
      <c r="C8" s="7" t="n">
        <v>22</v>
      </c>
      <c r="D8" s="4">
        <f>C8*VLOOKUP(A8,Ingredients!$A:$E,5,FALSE)</f>
        <v>0.206766917293233</v>
      </c>
    </row>
    <row r="9">
      <c r="A9" t="inlineStr">
        <is>
          <t>Fragrance oil</t>
        </is>
      </c>
      <c r="B9" s="6" t="n"/>
      <c r="C9" s="7" t="n">
        <v>3</v>
      </c>
      <c r="D9" s="4">
        <f>C9*VLOOKUP(A9,Ingredients!$A:$E,5,FALSE)</f>
        <v>6</v>
      </c>
    </row>
    <row r="10">
      <c r="A10" t="inlineStr">
        <is>
          <t>Mica colorant</t>
        </is>
      </c>
      <c r="B10" s="6" t="n"/>
      <c r="C10" s="7" t="n">
        <v>0.1</v>
      </c>
      <c r="D10" s="4">
        <f>C10*VLOOKUP(A10,Ingredients!$A:$E,5,FALSE)</f>
        <v>0.5</v>
      </c>
    </row>
    <row r="11">
      <c r="A11" s="9" t="inlineStr">
        <is>
          <t>Batch</t>
        </is>
      </c>
      <c r="B11" s="6" t="n"/>
      <c r="C11" s="11">
        <f>C6+SUM(C7:C10)</f>
        <v>116.28</v>
      </c>
      <c r="D11" s="12">
        <f>D6+SUM(D7:D10)</f>
        <v>25.5427669172932</v>
      </c>
    </row>
    <row r="13">
      <c r="A13" s="8" t="inlineStr">
        <is>
          <t>One bar</t>
        </is>
      </c>
    </row>
    <row r="14">
      <c r="A14" t="inlineStr">
        <is>
          <t>Bars cut from the loaf</t>
        </is>
      </c>
      <c r="B14" s="13" t="n">
        <v>20</v>
      </c>
    </row>
    <row r="15">
      <c r="A15" t="inlineStr">
        <is>
          <t>Bars you can sell (after testers and ugly ends)</t>
        </is>
      </c>
      <c r="B15" s="13" t="n">
        <v>19</v>
      </c>
    </row>
    <row r="16">
      <c r="A16" t="inlineStr">
        <is>
          <t>Weight of a bar once cured (oz)</t>
        </is>
      </c>
      <c r="B16" s="14" t="n">
        <v>5</v>
      </c>
    </row>
    <row r="17">
      <c r="A17" s="9" t="inlineStr">
        <is>
          <t>Ingredients per bar</t>
        </is>
      </c>
      <c r="B17" s="15">
        <f>D11/B15</f>
        <v>1.34435615354175</v>
      </c>
    </row>
    <row r="18">
      <c r="A18" t="inlineStr">
        <is>
          <t>Box per bar</t>
        </is>
      </c>
      <c r="B18" s="16" t="n">
        <v>0.32</v>
      </c>
    </row>
    <row r="19">
      <c r="A19" t="inlineStr">
        <is>
          <t>Label per bar</t>
        </is>
      </c>
      <c r="B19" s="16" t="n">
        <v>0.08</v>
      </c>
    </row>
    <row r="20">
      <c r="A20" t="inlineStr">
        <is>
          <t>Hands-on hours for the batch (making, cutting, wrapping)</t>
        </is>
      </c>
      <c r="B20" s="14" t="n">
        <v>2</v>
      </c>
    </row>
    <row r="21">
      <c r="A21" t="inlineStr">
        <is>
          <t>Hourly rate (yours counts)</t>
        </is>
      </c>
      <c r="B21" s="16" t="n">
        <v>20</v>
      </c>
    </row>
    <row r="22">
      <c r="A22" s="9" t="inlineStr">
        <is>
          <t>Labor per bar</t>
        </is>
      </c>
      <c r="B22" s="15">
        <f>B20*B21/B15</f>
        <v>2.10526315789474</v>
      </c>
    </row>
    <row r="23">
      <c r="A23" t="inlineStr">
        <is>
          <t>Overhead per bar (monthly fixed costs ÷ bars a month)</t>
        </is>
      </c>
      <c r="B23" s="16" t="n">
        <v>0.25</v>
      </c>
    </row>
    <row r="24">
      <c r="A24" s="9" t="inlineStr">
        <is>
          <t>Full cost per bar</t>
        </is>
      </c>
      <c r="B24" s="15">
        <f>B17+B18+B19+B22+B23</f>
        <v>4.09961931143649</v>
      </c>
    </row>
    <row r="25">
      <c r="A25" t="inlineStr">
        <is>
          <t>Cost per cured ounce</t>
        </is>
      </c>
      <c r="B25" s="16">
        <f>B24/B16</f>
        <v>0.819923862287297</v>
      </c>
    </row>
    <row r="26">
      <c r="A26" t="inlineStr">
        <is>
          <t>Price a shop pays you per bar</t>
        </is>
      </c>
      <c r="B26" s="16" t="n">
        <v>5.5</v>
      </c>
    </row>
    <row r="27">
      <c r="A27" s="9" t="inlineStr">
        <is>
          <t>You keep per bar</t>
        </is>
      </c>
      <c r="B27" s="15">
        <f>B26-B24</f>
        <v>1.40038068856351</v>
      </c>
    </row>
    <row r="28">
      <c r="A28" t="inlineStr">
        <is>
          <t>Margin</t>
        </is>
      </c>
      <c r="B28" s="17">
        <f>B27/B26</f>
        <v>0.254614670647912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