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4 oz whipped body butter, retail</t>
        </is>
      </c>
      <c r="B2" s="2" t="n">
        <v>18</v>
      </c>
      <c r="C2" s="2" t="n">
        <v>5.19</v>
      </c>
      <c r="D2" s="2">
        <f>IF(OR(B2="",C2=""),"",B2-C2)</f>
        <v>12.81</v>
      </c>
      <c r="E2" s="3">
        <f>IF(OR(D2="",N(B2)=0),"",D2/B2)</f>
        <v>0.711666666666667</v>
      </c>
      <c r="F2" t="n">
        <v>150</v>
      </c>
    </row>
    <row r="3">
      <c r="A3" t="inlineStr">
        <is>
          <t>4 oz whipped body butter, wholesale</t>
        </is>
      </c>
      <c r="B3" s="2" t="n">
        <v>10.5</v>
      </c>
      <c r="C3" s="2" t="n">
        <v>4.65</v>
      </c>
      <c r="D3" s="2">
        <f>IF(OR(B3="",C3=""),"",B3-C3)</f>
        <v>5.85</v>
      </c>
      <c r="E3" s="3">
        <f>IF(OR(D3="",N(B3)=0),"",D3/B3)</f>
        <v>0.557142857142857</v>
      </c>
      <c r="F3" t="n">
        <v>300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4 oz whipped body butter, retail (units)</v>
      </c>
      <c r="C4">
        <f>IF(Products!A2="","",ROUND(N(Products!F2)*C$2,0))</f>
        <v>23</v>
      </c>
      <c r="D4">
        <f>IF(Products!A2="","",ROUND(N(Products!F2)*D$2,0))</f>
        <v>30</v>
      </c>
      <c r="E4">
        <f>IF(Products!A2="","",ROUND(N(Products!F2)*E$2,0))</f>
        <v>38</v>
      </c>
      <c r="F4">
        <f>IF(Products!A2="","",ROUND(N(Products!F2)*F$2,0))</f>
        <v>45</v>
      </c>
      <c r="G4">
        <f>IF(Products!A2="","",ROUND(N(Products!F2)*G$2,0))</f>
        <v>60</v>
      </c>
      <c r="H4">
        <f>IF(Products!A2="","",ROUND(N(Products!F2)*H$2,0))</f>
        <v>75</v>
      </c>
      <c r="I4">
        <f>IF(Products!A2="","",ROUND(N(Products!F2)*I$2,0))</f>
        <v>90</v>
      </c>
      <c r="J4">
        <f>IF(Products!A2="","",ROUND(N(Products!F2)*J$2,0))</f>
        <v>105</v>
      </c>
      <c r="K4">
        <f>IF(Products!A2="","",ROUND(N(Products!F2)*K$2,0))</f>
        <v>120</v>
      </c>
      <c r="L4">
        <f>IF(Products!A2="","",ROUND(N(Products!F2)*L$2,0))</f>
        <v>135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1021</v>
      </c>
    </row>
    <row r="5">
      <c r="A5" t="str">
        <f>IF(Products!A3="","",Products!A3&amp;" (units)")</f>
        <v>4 oz whipped body butter, wholesale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886.5</v>
      </c>
      <c r="D25" s="7">
        <f>SUMPRODUCT(Products!$B$2:$B$21,D4:D23)</f>
        <v>1170</v>
      </c>
      <c r="E25" s="7">
        <f>SUMPRODUCT(Products!$B$2:$B$21,E4:E23)</f>
        <v>1471.5</v>
      </c>
      <c r="F25" s="7">
        <f>SUMPRODUCT(Products!$B$2:$B$21,F4:F23)</f>
        <v>1755</v>
      </c>
      <c r="G25" s="7">
        <f>SUMPRODUCT(Products!$B$2:$B$21,G4:G23)</f>
        <v>2340</v>
      </c>
      <c r="H25" s="7">
        <f>SUMPRODUCT(Products!$B$2:$B$21,H4:H23)</f>
        <v>2925</v>
      </c>
      <c r="I25" s="7">
        <f>SUMPRODUCT(Products!$B$2:$B$21,I4:I23)</f>
        <v>3510</v>
      </c>
      <c r="J25" s="7">
        <f>SUMPRODUCT(Products!$B$2:$B$21,J4:J23)</f>
        <v>4095</v>
      </c>
      <c r="K25" s="7">
        <f>SUMPRODUCT(Products!$B$2:$B$21,K4:K23)</f>
        <v>4680</v>
      </c>
      <c r="L25" s="7">
        <f>SUMPRODUCT(Products!$B$2:$B$21,L4:L23)</f>
        <v>5265</v>
      </c>
      <c r="M25" s="7">
        <f>SUMPRODUCT(Products!$B$2:$B$21,M4:M23)</f>
        <v>5850</v>
      </c>
      <c r="N25" s="7">
        <f>SUMPRODUCT(Products!$B$2:$B$21,N4:N23)</f>
        <v>5850</v>
      </c>
      <c r="O25" s="7">
        <f>SUM(C25:N25)</f>
        <v>39798</v>
      </c>
    </row>
    <row r="26">
      <c r="A26" s="5" t="inlineStr">
        <is>
          <t>Contribution</t>
        </is>
      </c>
      <c r="C26" s="7">
        <f>SUMPRODUCT(Products!$D$2:$D$21,C4:C23)</f>
        <v>557.88</v>
      </c>
      <c r="D26" s="7">
        <f>SUMPRODUCT(Products!$D$2:$D$21,D4:D23)</f>
        <v>735.3</v>
      </c>
      <c r="E26" s="7">
        <f>SUMPRODUCT(Products!$D$2:$D$21,E4:E23)</f>
        <v>925.53</v>
      </c>
      <c r="F26" s="7">
        <f>SUMPRODUCT(Products!$D$2:$D$21,F4:F23)</f>
        <v>1102.95</v>
      </c>
      <c r="G26" s="7">
        <f>SUMPRODUCT(Products!$D$2:$D$21,G4:G23)</f>
        <v>1470.6</v>
      </c>
      <c r="H26" s="7">
        <f>SUMPRODUCT(Products!$D$2:$D$21,H4:H23)</f>
        <v>1838.25</v>
      </c>
      <c r="I26" s="7">
        <f>SUMPRODUCT(Products!$D$2:$D$21,I4:I23)</f>
        <v>2205.9</v>
      </c>
      <c r="J26" s="7">
        <f>SUMPRODUCT(Products!$D$2:$D$21,J4:J23)</f>
        <v>2573.55</v>
      </c>
      <c r="K26" s="7">
        <f>SUMPRODUCT(Products!$D$2:$D$21,K4:K23)</f>
        <v>2941.2</v>
      </c>
      <c r="L26" s="7">
        <f>SUMPRODUCT(Products!$D$2:$D$21,L4:L23)</f>
        <v>3308.85</v>
      </c>
      <c r="M26" s="7">
        <f>SUMPRODUCT(Products!$D$2:$D$21,M4:M23)</f>
        <v>3676.5</v>
      </c>
      <c r="N26" s="7">
        <f>SUMPRODUCT(Products!$D$2:$D$21,N4:N23)</f>
        <v>3676.5</v>
      </c>
      <c r="O26" s="7">
        <f>SUM(C26:N26)</f>
        <v>25013.01</v>
      </c>
    </row>
    <row r="27">
      <c r="A27" s="5" t="inlineStr">
        <is>
          <t>Fixed costs</t>
        </is>
      </c>
      <c r="C27" s="7">
        <f>'Fixed costs'!$B$22</f>
        <v>870</v>
      </c>
      <c r="D27" s="7">
        <f>'Fixed costs'!$B$22</f>
        <v>870</v>
      </c>
      <c r="E27" s="7">
        <f>'Fixed costs'!$B$22</f>
        <v>870</v>
      </c>
      <c r="F27" s="7">
        <f>'Fixed costs'!$B$22</f>
        <v>870</v>
      </c>
      <c r="G27" s="7">
        <f>'Fixed costs'!$B$22</f>
        <v>870</v>
      </c>
      <c r="H27" s="7">
        <f>'Fixed costs'!$B$22</f>
        <v>870</v>
      </c>
      <c r="I27" s="7">
        <f>'Fixed costs'!$B$22</f>
        <v>870</v>
      </c>
      <c r="J27" s="7">
        <f>'Fixed costs'!$B$22</f>
        <v>870</v>
      </c>
      <c r="K27" s="7">
        <f>'Fixed costs'!$B$22</f>
        <v>870</v>
      </c>
      <c r="L27" s="7">
        <f>'Fixed costs'!$B$22</f>
        <v>870</v>
      </c>
      <c r="M27" s="7">
        <f>'Fixed costs'!$B$22</f>
        <v>870</v>
      </c>
      <c r="N27" s="7">
        <f>'Fixed costs'!$B$22</f>
        <v>870</v>
      </c>
      <c r="O27" s="7">
        <f>SUM(C27:N27)</f>
        <v>10440</v>
      </c>
    </row>
    <row r="28">
      <c r="A28" s="5" t="inlineStr">
        <is>
          <t>Profit</t>
        </is>
      </c>
      <c r="C28" s="7">
        <f>C26-C27</f>
        <v>-312.12</v>
      </c>
      <c r="D28" s="7">
        <f>D26-D27</f>
        <v>-134.7</v>
      </c>
      <c r="E28" s="7">
        <f>E26-E27</f>
        <v>55.53</v>
      </c>
      <c r="F28" s="7">
        <f>F26-F27</f>
        <v>232.95</v>
      </c>
      <c r="G28" s="7">
        <f>G26-G27</f>
        <v>600.6</v>
      </c>
      <c r="H28" s="7">
        <f>H26-H27</f>
        <v>968.25</v>
      </c>
      <c r="I28" s="7">
        <f>I26-I27</f>
        <v>1335.9</v>
      </c>
      <c r="J28" s="7">
        <f>J26-J27</f>
        <v>1703.55</v>
      </c>
      <c r="K28" s="7">
        <f>K26-K27</f>
        <v>2071.2</v>
      </c>
      <c r="L28" s="7">
        <f>L26-L27</f>
        <v>2438.85</v>
      </c>
      <c r="M28" s="7">
        <f>M26-M27</f>
        <v>2806.5</v>
      </c>
      <c r="N28" s="7">
        <f>N26-N27</f>
        <v>2806.5</v>
      </c>
      <c r="O28" s="7">
        <f>SUM(C28:N28)</f>
        <v>14573.01</v>
      </c>
    </row>
    <row r="29">
      <c r="A29" s="5" t="inlineStr">
        <is>
          <t>Cash, start of year to date</t>
        </is>
      </c>
      <c r="C29" s="7">
        <f>C28</f>
        <v>-312.12</v>
      </c>
      <c r="D29" s="7">
        <f>C29+D28</f>
        <v>-446.82</v>
      </c>
      <c r="E29" s="7">
        <f>D29+E28</f>
        <v>-391.29</v>
      </c>
      <c r="F29" s="7">
        <f>E29+F28</f>
        <v>-158.34</v>
      </c>
      <c r="G29" s="7">
        <f>F29+G28</f>
        <v>442.26</v>
      </c>
      <c r="H29" s="7">
        <f>G29+H28</f>
        <v>1410.51</v>
      </c>
      <c r="I29" s="7">
        <f>H29+I28</f>
        <v>2746.41</v>
      </c>
      <c r="J29" s="7">
        <f>I29+J28</f>
        <v>4449.96</v>
      </c>
      <c r="K29" s="7">
        <f>J29+K28</f>
        <v>6521.16</v>
      </c>
      <c r="L29" s="7">
        <f>K29+L28</f>
        <v>8960.01</v>
      </c>
      <c r="M29" s="7">
        <f>L29+M28</f>
        <v>11766.51</v>
      </c>
      <c r="N29" s="7">
        <f>M29+N28</f>
        <v>14573.01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-446.82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Workspace rent</t>
        </is>
      </c>
      <c r="B2" s="9" t="n">
        <v>300</v>
      </c>
    </row>
    <row r="3">
      <c r="A3" t="inlineStr">
        <is>
          <t>Insurance</t>
        </is>
      </c>
      <c r="B3" s="9" t="n">
        <v>50</v>
      </c>
    </row>
    <row r="4">
      <c r="A4" t="inlineStr">
        <is>
          <t>Market booth, four Saturdays</t>
        </is>
      </c>
      <c r="B4" s="9" t="n">
        <v>160</v>
      </c>
    </row>
    <row r="5">
      <c r="A5" t="inlineStr">
        <is>
          <t>Marketing and samples</t>
        </is>
      </c>
      <c r="B5" s="9" t="n">
        <v>250</v>
      </c>
    </row>
    <row r="6">
      <c r="A6" t="inlineStr">
        <is>
          <t>Website and online shop</t>
        </is>
      </c>
      <c r="B6" s="9" t="n">
        <v>60</v>
      </c>
    </row>
    <row r="7">
      <c r="A7" t="inlineStr">
        <is>
          <t>Software and card fees</t>
        </is>
      </c>
      <c r="B7" s="9" t="n">
        <v>50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870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Formulation and small test batches</t>
        </is>
      </c>
      <c r="B2" s="9" t="n">
        <v>400</v>
      </c>
    </row>
    <row r="3">
      <c r="A3" t="inlineStr">
        <is>
          <t>Safety review by a cosmetic chemist</t>
        </is>
      </c>
      <c r="B3" s="9" t="n">
        <v>500</v>
      </c>
    </row>
    <row r="4">
      <c r="A4" t="inlineStr">
        <is>
          <t>Ingredients for the first run</t>
        </is>
      </c>
      <c r="B4" s="9" t="n">
        <v>900</v>
      </c>
    </row>
    <row r="5">
      <c r="A5" t="inlineStr">
        <is>
          <t>Jars, lids and labels, first 1,000</t>
        </is>
      </c>
      <c r="B5" s="9" t="n">
        <v>1100</v>
      </c>
    </row>
    <row r="6">
      <c r="A6" t="inlineStr">
        <is>
          <t>Label design, with ingredient names</t>
        </is>
      </c>
      <c r="B6" s="9" t="n">
        <v>500</v>
      </c>
    </row>
    <row r="7">
      <c r="A7" t="inlineStr">
        <is>
          <t>Scale, mixer, thermometers, pots, filling tools</t>
        </is>
      </c>
      <c r="B7" s="9" t="n">
        <v>700</v>
      </c>
    </row>
    <row r="8">
      <c r="A8" t="inlineStr">
        <is>
          <t>Business license and any state registration</t>
        </is>
      </c>
      <c r="B8" s="9" t="n">
        <v>200</v>
      </c>
    </row>
    <row r="9">
      <c r="A9" t="inlineStr">
        <is>
          <t>Website and product photos</t>
        </is>
      </c>
      <c r="B9" s="9" t="n">
        <v>600</v>
      </c>
    </row>
    <row r="10">
      <c r="A10" t="inlineStr">
        <is>
          <t>Market tent, table and display</t>
        </is>
      </c>
      <c r="B10" s="9" t="n">
        <v>300</v>
      </c>
    </row>
    <row r="11">
      <c r="A11" t="inlineStr">
        <is>
          <t>Barcodes from GS1, if selling to stores</t>
        </is>
      </c>
      <c r="B11" s="9" t="n">
        <v>250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5450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7450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Skincare business plan: first-year numbers</t>
        </is>
      </c>
    </row>
    <row r="2" ht="15" customHeight="1">
      <c r="A2" s="13" t="inlineStr">
        <is>
          <t>From the article: https://www.tarostack.com/articles/skincare-business-plan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