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Zipper pouch, sewn in batches of ten</t>
        </is>
      </c>
      <c r="B2" s="3" t="n">
        <v>23</v>
      </c>
      <c r="C2" s="3" t="n">
        <v>12.65</v>
      </c>
      <c r="D2" s="3">
        <f>IF(OR(B2="",C2=""),"",B2-C2)</f>
        <v>10.35</v>
      </c>
      <c r="E2" s="4">
        <f>IF(OR(D2="",N(B2)=0),"",D2/B2)</f>
        <v>0.45</v>
      </c>
      <c r="F2" s="5" t="n">
        <v>120</v>
      </c>
    </row>
    <row r="3">
      <c r="A3" t="inlineStr">
        <is>
          <t>Lined canvas tote</t>
        </is>
      </c>
      <c r="B3" s="6" t="n">
        <v>67</v>
      </c>
      <c r="C3" s="6" t="n">
        <v>36.52</v>
      </c>
      <c r="D3" s="6">
        <f>IF(OR(B3="",C3=""),"",B3-C3)</f>
        <v>30.48</v>
      </c>
      <c r="E3" s="7">
        <f>IF(OR(D3="",N(B3)=0),"",D3/B3)</f>
        <v>0.454925373134328</v>
      </c>
      <c r="F3" t="n">
        <v>30</v>
      </c>
    </row>
    <row r="4">
      <c r="A4" t="inlineStr">
        <is>
          <t>Apron</t>
        </is>
      </c>
      <c r="B4" s="6" t="n">
        <v>55</v>
      </c>
      <c r="C4" s="6" t="n">
        <v>30.1</v>
      </c>
      <c r="D4" s="6">
        <f>IF(OR(B4="",C4=""),"",B4-C4)</f>
        <v>24.9</v>
      </c>
      <c r="E4" s="7">
        <f>IF(OR(D4="",N(B4)=0),"",D4/B4)</f>
        <v>0.452727272727273</v>
      </c>
      <c r="F4" t="n">
        <v>40</v>
      </c>
    </row>
    <row r="5">
      <c r="A5" t="inlineStr">
        <is>
          <t>Pillow cover</t>
        </is>
      </c>
      <c r="B5" s="6" t="n">
        <v>37</v>
      </c>
      <c r="C5" s="6" t="n">
        <v>19.91</v>
      </c>
      <c r="D5" s="6">
        <f>IF(OR(B5="",C5=""),"",B5-C5)</f>
        <v>17.09</v>
      </c>
      <c r="E5" s="7">
        <f>IF(OR(D5="",N(B5)=0),"",D5/B5)</f>
        <v>0.461891891891892</v>
      </c>
      <c r="F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Zipper pouch, sewn in batches of ten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Lined canvas tote (units)</v>
      </c>
      <c r="C5">
        <f>IF(Products!A3="","",ROUND(N(Products!F3)*C$2,0))</f>
        <v>5</v>
      </c>
      <c r="D5">
        <f>IF(Products!A3="","",ROUND(N(Products!F3)*D$2,0))</f>
        <v>6</v>
      </c>
      <c r="E5">
        <f>IF(Products!A3="","",ROUND(N(Products!F3)*E$2,0))</f>
        <v>8</v>
      </c>
      <c r="F5">
        <f>IF(Products!A3="","",ROUND(N(Products!F3)*F$2,0))</f>
        <v>9</v>
      </c>
      <c r="G5">
        <f>IF(Products!A3="","",ROUND(N(Products!F3)*G$2,0))</f>
        <v>12</v>
      </c>
      <c r="H5">
        <f>IF(Products!A3="","",ROUND(N(Products!F3)*H$2,0))</f>
        <v>15</v>
      </c>
      <c r="I5">
        <f>IF(Products!A3="","",ROUND(N(Products!F3)*I$2,0))</f>
        <v>18</v>
      </c>
      <c r="J5">
        <f>IF(Products!A3="","",ROUND(N(Products!F3)*J$2,0))</f>
        <v>21</v>
      </c>
      <c r="K5">
        <f>IF(Products!A3="","",ROUND(N(Products!F3)*K$2,0))</f>
        <v>24</v>
      </c>
      <c r="L5">
        <f>IF(Products!A3="","",ROUND(N(Products!F3)*L$2,0))</f>
        <v>27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205</v>
      </c>
    </row>
    <row r="6">
      <c r="A6" t="str">
        <f>IF(Products!A4="","",Products!A4&amp;" (units)")</f>
        <v>Apron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Pillow cover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1264</v>
      </c>
      <c r="D25" s="11">
        <f>SUMPRODUCT(Products!$B$2:$B$21,D4:D23)</f>
        <v>1616</v>
      </c>
      <c r="E25" s="11">
        <f>SUMPRODUCT(Products!$B$2:$B$21,E4:E23)</f>
        <v>2072</v>
      </c>
      <c r="F25" s="11">
        <f>SUMPRODUCT(Products!$B$2:$B$21,F4:F23)</f>
        <v>2424</v>
      </c>
      <c r="G25" s="11">
        <f>SUMPRODUCT(Products!$B$2:$B$21,G4:G23)</f>
        <v>3232</v>
      </c>
      <c r="H25" s="11">
        <f>SUMPRODUCT(Products!$B$2:$B$21,H4:H23)</f>
        <v>4040</v>
      </c>
      <c r="I25" s="11">
        <f>SUMPRODUCT(Products!$B$2:$B$21,I4:I23)</f>
        <v>4848</v>
      </c>
      <c r="J25" s="11">
        <f>SUMPRODUCT(Products!$B$2:$B$21,J4:J23)</f>
        <v>5656</v>
      </c>
      <c r="K25" s="11">
        <f>SUMPRODUCT(Products!$B$2:$B$21,K4:K23)</f>
        <v>6464</v>
      </c>
      <c r="L25" s="11">
        <f>SUMPRODUCT(Products!$B$2:$B$21,L4:L23)</f>
        <v>7272</v>
      </c>
      <c r="M25" s="11">
        <f>SUMPRODUCT(Products!$B$2:$B$21,M4:M23)</f>
        <v>8080</v>
      </c>
      <c r="N25" s="11">
        <f>SUMPRODUCT(Products!$B$2:$B$21,N4:N23)</f>
        <v>8080</v>
      </c>
      <c r="O25" s="11">
        <f>SUM(C25:N25)</f>
        <v>55048</v>
      </c>
    </row>
    <row r="26">
      <c r="A26" s="9" t="inlineStr">
        <is>
          <t>Contribution</t>
        </is>
      </c>
      <c r="C26" s="11">
        <f>SUMPRODUCT(Products!$D$2:$D$21,C4:C23)</f>
        <v>573.55</v>
      </c>
      <c r="D26" s="11">
        <f>SUMPRODUCT(Products!$D$2:$D$21,D4:D23)</f>
        <v>733.02</v>
      </c>
      <c r="E26" s="11">
        <f>SUMPRODUCT(Products!$D$2:$D$21,E4:E23)</f>
        <v>940.06</v>
      </c>
      <c r="F26" s="11">
        <f>SUMPRODUCT(Products!$D$2:$D$21,F4:F23)</f>
        <v>1099.53</v>
      </c>
      <c r="G26" s="11">
        <f>SUMPRODUCT(Products!$D$2:$D$21,G4:G23)</f>
        <v>1466.04</v>
      </c>
      <c r="H26" s="11">
        <f>SUMPRODUCT(Products!$D$2:$D$21,H4:H23)</f>
        <v>1832.55</v>
      </c>
      <c r="I26" s="11">
        <f>SUMPRODUCT(Products!$D$2:$D$21,I4:I23)</f>
        <v>2199.06</v>
      </c>
      <c r="J26" s="11">
        <f>SUMPRODUCT(Products!$D$2:$D$21,J4:J23)</f>
        <v>2565.57</v>
      </c>
      <c r="K26" s="11">
        <f>SUMPRODUCT(Products!$D$2:$D$21,K4:K23)</f>
        <v>2932.08</v>
      </c>
      <c r="L26" s="11">
        <f>SUMPRODUCT(Products!$D$2:$D$21,L4:L23)</f>
        <v>3298.59</v>
      </c>
      <c r="M26" s="11">
        <f>SUMPRODUCT(Products!$D$2:$D$21,M4:M23)</f>
        <v>3665.1</v>
      </c>
      <c r="N26" s="11">
        <f>SUMPRODUCT(Products!$D$2:$D$21,N4:N23)</f>
        <v>3665.1</v>
      </c>
      <c r="O26" s="11">
        <f>SUM(C26:N26)</f>
        <v>24970.25</v>
      </c>
    </row>
    <row r="27">
      <c r="A27" s="9" t="inlineStr">
        <is>
          <t>Fixed costs</t>
        </is>
      </c>
      <c r="C27" s="11">
        <f>'Fixed costs'!$B$22</f>
        <v>390</v>
      </c>
      <c r="D27" s="11">
        <f>'Fixed costs'!$B$22</f>
        <v>390</v>
      </c>
      <c r="E27" s="11">
        <f>'Fixed costs'!$B$22</f>
        <v>390</v>
      </c>
      <c r="F27" s="11">
        <f>'Fixed costs'!$B$22</f>
        <v>390</v>
      </c>
      <c r="G27" s="11">
        <f>'Fixed costs'!$B$22</f>
        <v>390</v>
      </c>
      <c r="H27" s="11">
        <f>'Fixed costs'!$B$22</f>
        <v>390</v>
      </c>
      <c r="I27" s="11">
        <f>'Fixed costs'!$B$22</f>
        <v>390</v>
      </c>
      <c r="J27" s="11">
        <f>'Fixed costs'!$B$22</f>
        <v>390</v>
      </c>
      <c r="K27" s="11">
        <f>'Fixed costs'!$B$22</f>
        <v>390</v>
      </c>
      <c r="L27" s="11">
        <f>'Fixed costs'!$B$22</f>
        <v>390</v>
      </c>
      <c r="M27" s="11">
        <f>'Fixed costs'!$B$22</f>
        <v>390</v>
      </c>
      <c r="N27" s="11">
        <f>'Fixed costs'!$B$22</f>
        <v>390</v>
      </c>
      <c r="O27" s="11">
        <f>SUM(C27:N27)</f>
        <v>4680</v>
      </c>
    </row>
    <row r="28">
      <c r="A28" s="9" t="inlineStr">
        <is>
          <t>Profit</t>
        </is>
      </c>
      <c r="C28" s="11">
        <f>C26-C27</f>
        <v>183.55</v>
      </c>
      <c r="D28" s="11">
        <f>D26-D27</f>
        <v>343.02</v>
      </c>
      <c r="E28" s="11">
        <f>E26-E27</f>
        <v>550.06</v>
      </c>
      <c r="F28" s="11">
        <f>F26-F27</f>
        <v>709.53</v>
      </c>
      <c r="G28" s="11">
        <f>G26-G27</f>
        <v>1076.04</v>
      </c>
      <c r="H28" s="11">
        <f>H26-H27</f>
        <v>1442.55</v>
      </c>
      <c r="I28" s="11">
        <f>I26-I27</f>
        <v>1809.06</v>
      </c>
      <c r="J28" s="11">
        <f>J26-J27</f>
        <v>2175.57</v>
      </c>
      <c r="K28" s="11">
        <f>K26-K27</f>
        <v>2542.08</v>
      </c>
      <c r="L28" s="11">
        <f>L26-L27</f>
        <v>2908.59</v>
      </c>
      <c r="M28" s="11">
        <f>M26-M27</f>
        <v>3275.1</v>
      </c>
      <c r="N28" s="11">
        <f>N26-N27</f>
        <v>3275.1</v>
      </c>
      <c r="O28" s="11">
        <f>SUM(C28:N28)</f>
        <v>20290.25</v>
      </c>
    </row>
    <row r="29">
      <c r="A29" s="9" t="inlineStr">
        <is>
          <t>Cash, start of year to date</t>
        </is>
      </c>
      <c r="C29" s="11">
        <f>C28</f>
        <v>183.55</v>
      </c>
      <c r="D29" s="11">
        <f>C29+D28</f>
        <v>526.57</v>
      </c>
      <c r="E29" s="11">
        <f>D29+E28</f>
        <v>1076.63</v>
      </c>
      <c r="F29" s="11">
        <f>E29+F28</f>
        <v>1786.16</v>
      </c>
      <c r="G29" s="11">
        <f>F29+G28</f>
        <v>2862.2</v>
      </c>
      <c r="H29" s="11">
        <f>G29+H28</f>
        <v>4304.75</v>
      </c>
      <c r="I29" s="11">
        <f>H29+I28</f>
        <v>6113.81</v>
      </c>
      <c r="J29" s="11">
        <f>I29+J28</f>
        <v>8289.38</v>
      </c>
      <c r="K29" s="11">
        <f>J29+K28</f>
        <v>10831.46</v>
      </c>
      <c r="L29" s="11">
        <f>K29+L28</f>
        <v>13740.05</v>
      </c>
      <c r="M29" s="11">
        <f>L29+M28</f>
        <v>17015.15</v>
      </c>
      <c r="N29" s="11">
        <f>M29+N28</f>
        <v>20290.25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183.55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13" t="n">
        <v>200</v>
      </c>
    </row>
    <row r="3">
      <c r="A3" t="inlineStr">
        <is>
          <t>Website and online shop</t>
        </is>
      </c>
      <c r="B3" s="13" t="n">
        <v>40</v>
      </c>
    </row>
    <row r="4">
      <c r="A4" t="inlineStr">
        <is>
          <t>Insurance</t>
        </is>
      </c>
      <c r="B4" s="13" t="n">
        <v>30</v>
      </c>
    </row>
    <row r="5">
      <c r="A5" t="inlineStr">
        <is>
          <t>Machine service, averaged</t>
        </is>
      </c>
      <c r="B5" s="13" t="n">
        <v>25</v>
      </c>
    </row>
    <row r="6">
      <c r="A6" t="inlineStr">
        <is>
          <t>Photos and marketing</t>
        </is>
      </c>
      <c r="B6" s="13" t="n">
        <v>60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Industrial straight-stitch machine</t>
        </is>
      </c>
      <c r="B2" s="13" t="n">
        <v>1200</v>
      </c>
    </row>
    <row r="3">
      <c r="A3" t="inlineStr">
        <is>
          <t>Serger</t>
        </is>
      </c>
      <c r="B3" s="13" t="n">
        <v>500</v>
      </c>
    </row>
    <row r="4">
      <c r="A4" t="inlineStr">
        <is>
          <t>Cutting table, mat and rotary cutters</t>
        </is>
      </c>
      <c r="B4" s="13" t="n">
        <v>400</v>
      </c>
    </row>
    <row r="5">
      <c r="A5" t="inlineStr">
        <is>
          <t>First fabric and notions</t>
        </is>
      </c>
      <c r="B5" s="13" t="n">
        <v>1500</v>
      </c>
    </row>
    <row r="6">
      <c r="A6" t="inlineStr">
        <is>
          <t>Iron and pressing station</t>
        </is>
      </c>
      <c r="B6" s="13" t="n">
        <v>200</v>
      </c>
    </row>
    <row r="7">
      <c r="A7" t="inlineStr">
        <is>
          <t>Market tent and display</t>
        </is>
      </c>
      <c r="B7" s="13" t="n">
        <v>700</v>
      </c>
    </row>
    <row r="8">
      <c r="A8" t="inlineStr">
        <is>
          <t>Website and photos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5000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6500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Sewing business plan: the first year</t>
        </is>
      </c>
    </row>
    <row r="2" ht="15" customHeight="1">
      <c r="A2" s="2" t="inlineStr">
        <is>
          <t>From the article: https://www.tarostack.com/articles/sewing-business-plan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