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Flake salt, 4 oz tin, online and markets</t>
        </is>
      </c>
      <c r="B2" s="3" t="n">
        <v>12</v>
      </c>
      <c r="C2" s="3" t="n">
        <v>4.26</v>
      </c>
      <c r="D2" s="3">
        <f>IF(OR(B2="",C2=""),"",B2-C2)</f>
        <v>7.74</v>
      </c>
      <c r="E2" s="4">
        <f>IF(OR(D2="",N(B2)=0),"",D2/B2)</f>
        <v>0.645</v>
      </c>
      <c r="F2" s="5" t="n">
        <v>200</v>
      </c>
    </row>
    <row r="3">
      <c r="A3" t="inlineStr">
        <is>
          <t>Flake salt, 4 oz tin, to shops</t>
        </is>
      </c>
      <c r="B3" s="6" t="n">
        <v>7</v>
      </c>
      <c r="C3" s="6" t="n">
        <v>4.1</v>
      </c>
      <c r="D3" s="6">
        <f>IF(OR(B3="",C3=""),"",B3-C3)</f>
        <v>2.9</v>
      </c>
      <c r="E3" s="7">
        <f>IF(OR(D3="",N(B3)=0),"",D3/B3)</f>
        <v>0.414285714285714</v>
      </c>
      <c r="F3" t="n">
        <v>300</v>
      </c>
    </row>
    <row r="4">
      <c r="A4" t="inlineStr">
        <is>
          <t>Smoked or herb salt, 3 oz jar</t>
        </is>
      </c>
      <c r="B4" s="6" t="n">
        <v>14</v>
      </c>
      <c r="C4" s="6" t="n">
        <v>4.57</v>
      </c>
      <c r="D4" s="6">
        <f>IF(OR(B4="",C4=""),"",B4-C4)</f>
        <v>9.43</v>
      </c>
      <c r="E4" s="7">
        <f>IF(OR(D4="",N(B4)=0),"",D4/B4)</f>
        <v>0.673571428571429</v>
      </c>
      <c r="F4" t="n">
        <v>100</v>
      </c>
    </row>
    <row r="5">
      <c r="A5" t="inlineStr">
        <is>
          <t>Gift trio of 3 salts</t>
        </is>
      </c>
      <c r="B5" s="6" t="n">
        <v>32</v>
      </c>
      <c r="C5" s="6" t="n">
        <v>13.26</v>
      </c>
      <c r="D5" s="6">
        <f>IF(OR(B5="",C5=""),"",B5-C5)</f>
        <v>18.74</v>
      </c>
      <c r="E5" s="7">
        <f>IF(OR(D5="",N(B5)=0),"",D5/B5)</f>
        <v>0.585625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Flake salt, 4 oz tin, online and markets (units)</v>
      </c>
      <c r="C4">
        <f>IF(Products!A2="","",ROUND(N(Products!F2)*C$2,0))</f>
        <v>70</v>
      </c>
      <c r="D4">
        <f>IF(Products!A2="","",ROUND(N(Products!F2)*D$2,0))</f>
        <v>84</v>
      </c>
      <c r="E4">
        <f>IF(Products!A2="","",ROUND(N(Products!F2)*E$2,0))</f>
        <v>98</v>
      </c>
      <c r="F4">
        <f>IF(Products!A2="","",ROUND(N(Products!F2)*F$2,0))</f>
        <v>112</v>
      </c>
      <c r="G4">
        <f>IF(Products!A2="","",ROUND(N(Products!F2)*G$2,0))</f>
        <v>126</v>
      </c>
      <c r="H4">
        <f>IF(Products!A2="","",ROUND(N(Products!F2)*H$2,0))</f>
        <v>140</v>
      </c>
      <c r="I4">
        <f>IF(Products!A2="","",ROUND(N(Products!F2)*I$2,0))</f>
        <v>154</v>
      </c>
      <c r="J4">
        <f>IF(Products!A2="","",ROUND(N(Products!F2)*J$2,0))</f>
        <v>168</v>
      </c>
      <c r="K4">
        <f>IF(Products!A2="","",ROUND(N(Products!F2)*K$2,0))</f>
        <v>180</v>
      </c>
      <c r="L4">
        <f>IF(Products!A2="","",ROUND(N(Products!F2)*L$2,0))</f>
        <v>190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1722</v>
      </c>
    </row>
    <row r="5">
      <c r="A5" t="str">
        <f>IF(Products!A3="","",Products!A3&amp;" (units)")</f>
        <v>Flake salt, 4 oz tin, to shops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Smoked or herb salt, 3 oz jar (units)</v>
      </c>
      <c r="C6">
        <f>IF(Products!A4="","",ROUND(N(Products!F4)*C$2,0))</f>
        <v>35</v>
      </c>
      <c r="D6">
        <f>IF(Products!A4="","",ROUND(N(Products!F4)*D$2,0))</f>
        <v>42</v>
      </c>
      <c r="E6">
        <f>IF(Products!A4="","",ROUND(N(Products!F4)*E$2,0))</f>
        <v>49</v>
      </c>
      <c r="F6">
        <f>IF(Products!A4="","",ROUND(N(Products!F4)*F$2,0))</f>
        <v>56</v>
      </c>
      <c r="G6">
        <f>IF(Products!A4="","",ROUND(N(Products!F4)*G$2,0))</f>
        <v>63</v>
      </c>
      <c r="H6">
        <f>IF(Products!A4="","",ROUND(N(Products!F4)*H$2,0))</f>
        <v>70</v>
      </c>
      <c r="I6">
        <f>IF(Products!A4="","",ROUND(N(Products!F4)*I$2,0))</f>
        <v>77</v>
      </c>
      <c r="J6">
        <f>IF(Products!A4="","",ROUND(N(Products!F4)*J$2,0))</f>
        <v>84</v>
      </c>
      <c r="K6">
        <f>IF(Products!A4="","",ROUND(N(Products!F4)*K$2,0))</f>
        <v>90</v>
      </c>
      <c r="L6">
        <f>IF(Products!A4="","",ROUND(N(Products!F4)*L$2,0))</f>
        <v>95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861</v>
      </c>
    </row>
    <row r="7">
      <c r="A7" t="str">
        <f>IF(Products!A5="","",Products!A5&amp;" (units)")</f>
        <v>Gift trio of 3 salts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2513</v>
      </c>
      <c r="D25" s="11">
        <f>SUMPRODUCT(Products!$B$2:$B$21,D4:D23)</f>
        <v>3022</v>
      </c>
      <c r="E25" s="11">
        <f>SUMPRODUCT(Products!$B$2:$B$21,E4:E23)</f>
        <v>3531</v>
      </c>
      <c r="F25" s="11">
        <f>SUMPRODUCT(Products!$B$2:$B$21,F4:F23)</f>
        <v>4008</v>
      </c>
      <c r="G25" s="11">
        <f>SUMPRODUCT(Products!$B$2:$B$21,G4:G23)</f>
        <v>4517</v>
      </c>
      <c r="H25" s="11">
        <f>SUMPRODUCT(Products!$B$2:$B$21,H4:H23)</f>
        <v>5026</v>
      </c>
      <c r="I25" s="11">
        <f>SUMPRODUCT(Products!$B$2:$B$21,I4:I23)</f>
        <v>5535</v>
      </c>
      <c r="J25" s="11">
        <f>SUMPRODUCT(Products!$B$2:$B$21,J4:J23)</f>
        <v>6044</v>
      </c>
      <c r="K25" s="11">
        <f>SUMPRODUCT(Products!$B$2:$B$21,K4:K23)</f>
        <v>6462</v>
      </c>
      <c r="L25" s="11">
        <f>SUMPRODUCT(Products!$B$2:$B$21,L4:L23)</f>
        <v>6821</v>
      </c>
      <c r="M25" s="11">
        <f>SUMPRODUCT(Products!$B$2:$B$21,M4:M23)</f>
        <v>7180</v>
      </c>
      <c r="N25" s="11">
        <f>SUMPRODUCT(Products!$B$2:$B$21,N4:N23)</f>
        <v>7180</v>
      </c>
      <c r="O25" s="11">
        <f>SUM(C25:N25)</f>
        <v>61839</v>
      </c>
    </row>
    <row r="26">
      <c r="A26" s="9" t="inlineStr">
        <is>
          <t>Contribution</t>
        </is>
      </c>
      <c r="C26" s="11">
        <f>SUMPRODUCT(Products!$D$2:$D$21,C4:C23)</f>
        <v>1438.71</v>
      </c>
      <c r="D26" s="11">
        <f>SUMPRODUCT(Products!$D$2:$D$21,D4:D23)</f>
        <v>1730.2</v>
      </c>
      <c r="E26" s="11">
        <f>SUMPRODUCT(Products!$D$2:$D$21,E4:E23)</f>
        <v>2021.69</v>
      </c>
      <c r="F26" s="11">
        <f>SUMPRODUCT(Products!$D$2:$D$21,F4:F23)</f>
        <v>2294.44</v>
      </c>
      <c r="G26" s="11">
        <f>SUMPRODUCT(Products!$D$2:$D$21,G4:G23)</f>
        <v>2585.93</v>
      </c>
      <c r="H26" s="11">
        <f>SUMPRODUCT(Products!$D$2:$D$21,H4:H23)</f>
        <v>2877.42</v>
      </c>
      <c r="I26" s="11">
        <f>SUMPRODUCT(Products!$D$2:$D$21,I4:I23)</f>
        <v>3168.91</v>
      </c>
      <c r="J26" s="11">
        <f>SUMPRODUCT(Products!$D$2:$D$21,J4:J23)</f>
        <v>3460.4</v>
      </c>
      <c r="K26" s="11">
        <f>SUMPRODUCT(Products!$D$2:$D$21,K4:K23)</f>
        <v>3699.54</v>
      </c>
      <c r="L26" s="11">
        <f>SUMPRODUCT(Products!$D$2:$D$21,L4:L23)</f>
        <v>3905.07</v>
      </c>
      <c r="M26" s="11">
        <f>SUMPRODUCT(Products!$D$2:$D$21,M4:M23)</f>
        <v>4110.6</v>
      </c>
      <c r="N26" s="11">
        <f>SUMPRODUCT(Products!$D$2:$D$21,N4:N23)</f>
        <v>4110.6</v>
      </c>
      <c r="O26" s="11">
        <f>SUM(C26:N26)</f>
        <v>35403.51</v>
      </c>
    </row>
    <row r="27">
      <c r="A27" s="9" t="inlineStr">
        <is>
          <t>Fixed costs</t>
        </is>
      </c>
      <c r="C27" s="11">
        <f>'Fixed costs'!$B$22</f>
        <v>1075</v>
      </c>
      <c r="D27" s="11">
        <f>'Fixed costs'!$B$22</f>
        <v>1075</v>
      </c>
      <c r="E27" s="11">
        <f>'Fixed costs'!$B$22</f>
        <v>1075</v>
      </c>
      <c r="F27" s="11">
        <f>'Fixed costs'!$B$22</f>
        <v>1075</v>
      </c>
      <c r="G27" s="11">
        <f>'Fixed costs'!$B$22</f>
        <v>1075</v>
      </c>
      <c r="H27" s="11">
        <f>'Fixed costs'!$B$22</f>
        <v>1075</v>
      </c>
      <c r="I27" s="11">
        <f>'Fixed costs'!$B$22</f>
        <v>1075</v>
      </c>
      <c r="J27" s="11">
        <f>'Fixed costs'!$B$22</f>
        <v>1075</v>
      </c>
      <c r="K27" s="11">
        <f>'Fixed costs'!$B$22</f>
        <v>1075</v>
      </c>
      <c r="L27" s="11">
        <f>'Fixed costs'!$B$22</f>
        <v>1075</v>
      </c>
      <c r="M27" s="11">
        <f>'Fixed costs'!$B$22</f>
        <v>1075</v>
      </c>
      <c r="N27" s="11">
        <f>'Fixed costs'!$B$22</f>
        <v>1075</v>
      </c>
      <c r="O27" s="11">
        <f>SUM(C27:N27)</f>
        <v>12900</v>
      </c>
    </row>
    <row r="28">
      <c r="A28" s="9" t="inlineStr">
        <is>
          <t>Profit</t>
        </is>
      </c>
      <c r="C28" s="11">
        <f>C26-C27</f>
        <v>363.71</v>
      </c>
      <c r="D28" s="11">
        <f>D26-D27</f>
        <v>655.2</v>
      </c>
      <c r="E28" s="11">
        <f>E26-E27</f>
        <v>946.69</v>
      </c>
      <c r="F28" s="11">
        <f>F26-F27</f>
        <v>1219.44</v>
      </c>
      <c r="G28" s="11">
        <f>G26-G27</f>
        <v>1510.93</v>
      </c>
      <c r="H28" s="11">
        <f>H26-H27</f>
        <v>1802.42</v>
      </c>
      <c r="I28" s="11">
        <f>I26-I27</f>
        <v>2093.91</v>
      </c>
      <c r="J28" s="11">
        <f>J26-J27</f>
        <v>2385.4</v>
      </c>
      <c r="K28" s="11">
        <f>K26-K27</f>
        <v>2624.54</v>
      </c>
      <c r="L28" s="11">
        <f>L26-L27</f>
        <v>2830.07</v>
      </c>
      <c r="M28" s="11">
        <f>M26-M27</f>
        <v>3035.6</v>
      </c>
      <c r="N28" s="11">
        <f>N26-N27</f>
        <v>3035.6</v>
      </c>
      <c r="O28" s="11">
        <f>SUM(C28:N28)</f>
        <v>22503.51</v>
      </c>
    </row>
    <row r="29">
      <c r="A29" s="9" t="inlineStr">
        <is>
          <t>Cash, start of year to date</t>
        </is>
      </c>
      <c r="C29" s="11">
        <f>C28</f>
        <v>363.71</v>
      </c>
      <c r="D29" s="11">
        <f>C29+D28</f>
        <v>1018.91</v>
      </c>
      <c r="E29" s="11">
        <f>D29+E28</f>
        <v>1965.6</v>
      </c>
      <c r="F29" s="11">
        <f>E29+F28</f>
        <v>3185.04</v>
      </c>
      <c r="G29" s="11">
        <f>F29+G28</f>
        <v>4695.97</v>
      </c>
      <c r="H29" s="11">
        <f>G29+H28</f>
        <v>6498.39</v>
      </c>
      <c r="I29" s="11">
        <f>H29+I28</f>
        <v>8592.3</v>
      </c>
      <c r="J29" s="11">
        <f>I29+J28</f>
        <v>10977.7</v>
      </c>
      <c r="K29" s="11">
        <f>J29+K28</f>
        <v>13602.24</v>
      </c>
      <c r="L29" s="11">
        <f>K29+L28</f>
        <v>16432.31</v>
      </c>
      <c r="M29" s="11">
        <f>L29+M28</f>
        <v>19467.91</v>
      </c>
      <c r="N29" s="11">
        <f>M29+N28</f>
        <v>22503.51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363.71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Salt house rent</t>
        </is>
      </c>
      <c r="B2" s="13" t="n">
        <v>500</v>
      </c>
    </row>
    <row r="3">
      <c r="A3" t="inlineStr">
        <is>
          <t>Licenses</t>
        </is>
      </c>
      <c r="B3" s="13" t="n">
        <v>40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Market fees</t>
        </is>
      </c>
      <c r="B6" s="13" t="n">
        <v>150</v>
      </c>
    </row>
    <row r="7">
      <c r="A7" t="inlineStr">
        <is>
          <t>Ads</t>
        </is>
      </c>
      <c r="B7" s="13" t="n">
        <v>200</v>
      </c>
    </row>
    <row r="8">
      <c r="A8" t="inlineStr">
        <is>
          <t>Water and salt testing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Evaporating pans and propane burners</t>
        </is>
      </c>
      <c r="B2" s="13" t="n">
        <v>2500</v>
      </c>
    </row>
    <row r="3">
      <c r="A3" t="inlineStr">
        <is>
          <t>Seawater totes, pump and filters</t>
        </is>
      </c>
      <c r="B3" s="13" t="n">
        <v>900</v>
      </c>
    </row>
    <row r="4">
      <c r="A4" t="inlineStr">
        <is>
          <t>Drying racks and dehumidifier</t>
        </is>
      </c>
      <c r="B4" s="13" t="n">
        <v>700</v>
      </c>
    </row>
    <row r="5">
      <c r="A5" t="inlineStr">
        <is>
          <t>Tins, jars and labels, first run</t>
        </is>
      </c>
      <c r="B5" s="13" t="n">
        <v>1200</v>
      </c>
    </row>
    <row r="6">
      <c r="A6" t="inlineStr">
        <is>
          <t>First water and salt lab tests</t>
        </is>
      </c>
      <c r="B6" s="13" t="n">
        <v>400</v>
      </c>
    </row>
    <row r="7">
      <c r="A7" t="inlineStr">
        <is>
          <t>Market display</t>
        </is>
      </c>
      <c r="B7" s="13" t="n">
        <v>500</v>
      </c>
    </row>
    <row r="8">
      <c r="A8" t="inlineStr">
        <is>
          <t>Website and photos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7000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Sea salt business plan: the first year</t>
        </is>
      </c>
    </row>
    <row r="2" ht="15" customHeight="1">
      <c r="A2" s="2" t="inlineStr">
        <is>
          <t>From the article: https://www.tarostack.com/articles/salt-business-plan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