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Plantain chips, 3 oz, direct</t>
        </is>
      </c>
      <c r="B2" s="2" t="n">
        <v>4</v>
      </c>
      <c r="C2" s="2" t="n">
        <v>1.58</v>
      </c>
      <c r="D2" s="2">
        <f>IF(OR(B2="",C2=""),"",B2-C2)</f>
        <v>2.42</v>
      </c>
      <c r="E2" s="3">
        <f>IF(OR(D2="",N(B2)=0),"",D2/B2)</f>
        <v>0.605</v>
      </c>
      <c r="F2" t="n">
        <v>800</v>
      </c>
    </row>
    <row r="3">
      <c r="A3" t="inlineStr">
        <is>
          <t>Plantain chips, 3 oz, to grocers</t>
        </is>
      </c>
      <c r="B3" s="2" t="n">
        <v>2.25</v>
      </c>
      <c r="C3" s="2" t="n">
        <v>1.46</v>
      </c>
      <c r="D3" s="2">
        <f>IF(OR(B3="",C3=""),"",B3-C3)</f>
        <v>0.79</v>
      </c>
      <c r="E3" s="3">
        <f>IF(OR(D3="",N(B3)=0),"",D3/B3)</f>
        <v>0.351111111111111</v>
      </c>
      <c r="F3" t="n">
        <v>2500</v>
      </c>
    </row>
    <row r="4">
      <c r="A4" t="inlineStr">
        <is>
          <t>Snack bag, 1 oz</t>
        </is>
      </c>
      <c r="B4" s="2" t="n">
        <v>1.25</v>
      </c>
      <c r="C4" s="2" t="n">
        <v>0.62</v>
      </c>
      <c r="D4" s="2">
        <f>IF(OR(B4="",C4=""),"",B4-C4)</f>
        <v>0.63</v>
      </c>
      <c r="E4" s="3">
        <f>IF(OR(D4="",N(B4)=0),"",D4/B4)</f>
        <v>0.504</v>
      </c>
      <c r="F4" t="n">
        <v>1500</v>
      </c>
    </row>
    <row r="5">
      <c r="A5" t="inlineStr">
        <is>
          <t>Party bag, 1 lb</t>
        </is>
      </c>
      <c r="B5" s="2" t="n">
        <v>10</v>
      </c>
      <c r="C5" s="2" t="n">
        <v>6.1</v>
      </c>
      <c r="D5" s="2">
        <f>IF(OR(B5="",C5=""),"",B5-C5)</f>
        <v>3.9</v>
      </c>
      <c r="E5" s="3">
        <f>IF(OR(D5="",N(B5)=0),"",D5/B5)</f>
        <v>0.39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Plantain chips, 3 oz, direct (units)</v>
      </c>
      <c r="C4">
        <f>IF(Products!A2="","",ROUND(N(Products!F2)*C$2,0))</f>
        <v>280</v>
      </c>
      <c r="D4">
        <f>IF(Products!A2="","",ROUND(N(Products!F2)*D$2,0))</f>
        <v>336</v>
      </c>
      <c r="E4">
        <f>IF(Products!A2="","",ROUND(N(Products!F2)*E$2,0))</f>
        <v>392</v>
      </c>
      <c r="F4">
        <f>IF(Products!A2="","",ROUND(N(Products!F2)*F$2,0))</f>
        <v>448</v>
      </c>
      <c r="G4">
        <f>IF(Products!A2="","",ROUND(N(Products!F2)*G$2,0))</f>
        <v>504</v>
      </c>
      <c r="H4">
        <f>IF(Products!A2="","",ROUND(N(Products!F2)*H$2,0))</f>
        <v>560</v>
      </c>
      <c r="I4">
        <f>IF(Products!A2="","",ROUND(N(Products!F2)*I$2,0))</f>
        <v>616</v>
      </c>
      <c r="J4">
        <f>IF(Products!A2="","",ROUND(N(Products!F2)*J$2,0))</f>
        <v>672</v>
      </c>
      <c r="K4">
        <f>IF(Products!A2="","",ROUND(N(Products!F2)*K$2,0))</f>
        <v>720</v>
      </c>
      <c r="L4">
        <f>IF(Products!A2="","",ROUND(N(Products!F2)*L$2,0))</f>
        <v>760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6888</v>
      </c>
    </row>
    <row r="5">
      <c r="A5" t="str">
        <f>IF(Products!A3="","",Products!A3&amp;" (units)")</f>
        <v>Plantain chips, 3 oz, to grocers (units)</v>
      </c>
      <c r="C5">
        <f>IF(Products!A3="","",ROUND(N(Products!F3)*C$2,0))</f>
        <v>875</v>
      </c>
      <c r="D5">
        <f>IF(Products!A3="","",ROUND(N(Products!F3)*D$2,0))</f>
        <v>1050</v>
      </c>
      <c r="E5">
        <f>IF(Products!A3="","",ROUND(N(Products!F3)*E$2,0))</f>
        <v>1225</v>
      </c>
      <c r="F5">
        <f>IF(Products!A3="","",ROUND(N(Products!F3)*F$2,0))</f>
        <v>1400</v>
      </c>
      <c r="G5">
        <f>IF(Products!A3="","",ROUND(N(Products!F3)*G$2,0))</f>
        <v>1575</v>
      </c>
      <c r="H5">
        <f>IF(Products!A3="","",ROUND(N(Products!F3)*H$2,0))</f>
        <v>1750</v>
      </c>
      <c r="I5">
        <f>IF(Products!A3="","",ROUND(N(Products!F3)*I$2,0))</f>
        <v>1925</v>
      </c>
      <c r="J5">
        <f>IF(Products!A3="","",ROUND(N(Products!F3)*J$2,0))</f>
        <v>2100</v>
      </c>
      <c r="K5">
        <f>IF(Products!A3="","",ROUND(N(Products!F3)*K$2,0))</f>
        <v>2250</v>
      </c>
      <c r="L5">
        <f>IF(Products!A3="","",ROUND(N(Products!F3)*L$2,0))</f>
        <v>2375</v>
      </c>
      <c r="M5">
        <f>IF(Products!A3="","",ROUND(N(Products!F3)*M$2,0))</f>
        <v>2500</v>
      </c>
      <c r="N5">
        <f>IF(Products!A3="","",ROUND(N(Products!F3)*N$2,0))</f>
        <v>2500</v>
      </c>
      <c r="O5">
        <f>IF(Products!A3="","",SUM(C5:N5))</f>
        <v>21525</v>
      </c>
    </row>
    <row r="6">
      <c r="A6" t="str">
        <f>IF(Products!A4="","",Products!A4&amp;" (units)")</f>
        <v>Snack bag, 1 oz (units)</v>
      </c>
      <c r="C6">
        <f>IF(Products!A4="","",ROUND(N(Products!F4)*C$2,0))</f>
        <v>525</v>
      </c>
      <c r="D6">
        <f>IF(Products!A4="","",ROUND(N(Products!F4)*D$2,0))</f>
        <v>630</v>
      </c>
      <c r="E6">
        <f>IF(Products!A4="","",ROUND(N(Products!F4)*E$2,0))</f>
        <v>735</v>
      </c>
      <c r="F6">
        <f>IF(Products!A4="","",ROUND(N(Products!F4)*F$2,0))</f>
        <v>840</v>
      </c>
      <c r="G6">
        <f>IF(Products!A4="","",ROUND(N(Products!F4)*G$2,0))</f>
        <v>945</v>
      </c>
      <c r="H6">
        <f>IF(Products!A4="","",ROUND(N(Products!F4)*H$2,0))</f>
        <v>1050</v>
      </c>
      <c r="I6">
        <f>IF(Products!A4="","",ROUND(N(Products!F4)*I$2,0))</f>
        <v>1155</v>
      </c>
      <c r="J6">
        <f>IF(Products!A4="","",ROUND(N(Products!F4)*J$2,0))</f>
        <v>1260</v>
      </c>
      <c r="K6">
        <f>IF(Products!A4="","",ROUND(N(Products!F4)*K$2,0))</f>
        <v>1350</v>
      </c>
      <c r="L6">
        <f>IF(Products!A4="","",ROUND(N(Products!F4)*L$2,0))</f>
        <v>1425</v>
      </c>
      <c r="M6">
        <f>IF(Products!A4="","",ROUND(N(Products!F4)*M$2,0))</f>
        <v>1500</v>
      </c>
      <c r="N6">
        <f>IF(Products!A4="","",ROUND(N(Products!F4)*N$2,0))</f>
        <v>1500</v>
      </c>
      <c r="O6">
        <f>IF(Products!A4="","",SUM(C6:N6))</f>
        <v>12915</v>
      </c>
    </row>
    <row r="7">
      <c r="A7" t="str">
        <f>IF(Products!A5="","",Products!A5&amp;" (units)")</f>
        <v>Party bag, 1 lb (units)</v>
      </c>
      <c r="C7">
        <f>IF(Products!A5="","",ROUND(N(Products!F5)*C$2,0))</f>
        <v>21</v>
      </c>
      <c r="D7">
        <f>IF(Products!A5="","",ROUND(N(Products!F5)*D$2,0))</f>
        <v>25</v>
      </c>
      <c r="E7">
        <f>IF(Products!A5="","",ROUND(N(Products!F5)*E$2,0))</f>
        <v>29</v>
      </c>
      <c r="F7">
        <f>IF(Products!A5="","",ROUND(N(Products!F5)*F$2,0))</f>
        <v>34</v>
      </c>
      <c r="G7">
        <f>IF(Products!A5="","",ROUND(N(Products!F5)*G$2,0))</f>
        <v>38</v>
      </c>
      <c r="H7">
        <f>IF(Products!A5="","",ROUND(N(Products!F5)*H$2,0))</f>
        <v>42</v>
      </c>
      <c r="I7">
        <f>IF(Products!A5="","",ROUND(N(Products!F5)*I$2,0))</f>
        <v>46</v>
      </c>
      <c r="J7">
        <f>IF(Products!A5="","",ROUND(N(Products!F5)*J$2,0))</f>
        <v>50</v>
      </c>
      <c r="K7">
        <f>IF(Products!A5="","",ROUND(N(Products!F5)*K$2,0))</f>
        <v>54</v>
      </c>
      <c r="L7">
        <f>IF(Products!A5="","",ROUND(N(Products!F5)*L$2,0))</f>
        <v>57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3955</v>
      </c>
      <c r="D25" s="7">
        <f>SUMPRODUCT(Products!$B$2:$B$21,D4:D23)</f>
        <v>4744</v>
      </c>
      <c r="E25" s="7">
        <f>SUMPRODUCT(Products!$B$2:$B$21,E4:E23)</f>
        <v>5533</v>
      </c>
      <c r="F25" s="7">
        <f>SUMPRODUCT(Products!$B$2:$B$21,F4:F23)</f>
        <v>6332</v>
      </c>
      <c r="G25" s="7">
        <f>SUMPRODUCT(Products!$B$2:$B$21,G4:G23)</f>
        <v>7121</v>
      </c>
      <c r="H25" s="7">
        <f>SUMPRODUCT(Products!$B$2:$B$21,H4:H23)</f>
        <v>7910</v>
      </c>
      <c r="I25" s="7">
        <f>SUMPRODUCT(Products!$B$2:$B$21,I4:I23)</f>
        <v>8699</v>
      </c>
      <c r="J25" s="7">
        <f>SUMPRODUCT(Products!$B$2:$B$21,J4:J23)</f>
        <v>9488</v>
      </c>
      <c r="K25" s="7">
        <f>SUMPRODUCT(Products!$B$2:$B$21,K4:K23)</f>
        <v>10170</v>
      </c>
      <c r="L25" s="7">
        <f>SUMPRODUCT(Products!$B$2:$B$21,L4:L23)</f>
        <v>10735</v>
      </c>
      <c r="M25" s="7">
        <f>SUMPRODUCT(Products!$B$2:$B$21,M4:M23)</f>
        <v>11300</v>
      </c>
      <c r="N25" s="7">
        <f>SUMPRODUCT(Products!$B$2:$B$21,N4:N23)</f>
        <v>11300</v>
      </c>
      <c r="O25" s="7">
        <f>SUM(C25:N25)</f>
        <v>97287</v>
      </c>
    </row>
    <row r="26">
      <c r="A26" s="5" t="inlineStr">
        <is>
          <t>Contribution</t>
        </is>
      </c>
      <c r="C26" s="7">
        <f>SUMPRODUCT(Products!$D$2:$D$21,C4:C23)</f>
        <v>1781.5</v>
      </c>
      <c r="D26" s="7">
        <f>SUMPRODUCT(Products!$D$2:$D$21,D4:D23)</f>
        <v>2137.02</v>
      </c>
      <c r="E26" s="7">
        <f>SUMPRODUCT(Products!$D$2:$D$21,E4:E23)</f>
        <v>2492.54</v>
      </c>
      <c r="F26" s="7">
        <f>SUMPRODUCT(Products!$D$2:$D$21,F4:F23)</f>
        <v>2851.96</v>
      </c>
      <c r="G26" s="7">
        <f>SUMPRODUCT(Products!$D$2:$D$21,G4:G23)</f>
        <v>3207.48</v>
      </c>
      <c r="H26" s="7">
        <f>SUMPRODUCT(Products!$D$2:$D$21,H4:H23)</f>
        <v>3563</v>
      </c>
      <c r="I26" s="7">
        <f>SUMPRODUCT(Products!$D$2:$D$21,I4:I23)</f>
        <v>3918.52</v>
      </c>
      <c r="J26" s="7">
        <f>SUMPRODUCT(Products!$D$2:$D$21,J4:J23)</f>
        <v>4274.04</v>
      </c>
      <c r="K26" s="7">
        <f>SUMPRODUCT(Products!$D$2:$D$21,K4:K23)</f>
        <v>4581</v>
      </c>
      <c r="L26" s="7">
        <f>SUMPRODUCT(Products!$D$2:$D$21,L4:L23)</f>
        <v>4835.5</v>
      </c>
      <c r="M26" s="7">
        <f>SUMPRODUCT(Products!$D$2:$D$21,M4:M23)</f>
        <v>5090</v>
      </c>
      <c r="N26" s="7">
        <f>SUMPRODUCT(Products!$D$2:$D$21,N4:N23)</f>
        <v>5090</v>
      </c>
      <c r="O26" s="7">
        <f>SUM(C26:N26)</f>
        <v>43822.56</v>
      </c>
    </row>
    <row r="27">
      <c r="A27" s="5" t="inlineStr">
        <is>
          <t>Fixed costs</t>
        </is>
      </c>
      <c r="C27" s="7">
        <f>'Fixed costs'!$B$22</f>
        <v>2450</v>
      </c>
      <c r="D27" s="7">
        <f>'Fixed costs'!$B$22</f>
        <v>2450</v>
      </c>
      <c r="E27" s="7">
        <f>'Fixed costs'!$B$22</f>
        <v>2450</v>
      </c>
      <c r="F27" s="7">
        <f>'Fixed costs'!$B$22</f>
        <v>2450</v>
      </c>
      <c r="G27" s="7">
        <f>'Fixed costs'!$B$22</f>
        <v>2450</v>
      </c>
      <c r="H27" s="7">
        <f>'Fixed costs'!$B$22</f>
        <v>2450</v>
      </c>
      <c r="I27" s="7">
        <f>'Fixed costs'!$B$22</f>
        <v>2450</v>
      </c>
      <c r="J27" s="7">
        <f>'Fixed costs'!$B$22</f>
        <v>2450</v>
      </c>
      <c r="K27" s="7">
        <f>'Fixed costs'!$B$22</f>
        <v>2450</v>
      </c>
      <c r="L27" s="7">
        <f>'Fixed costs'!$B$22</f>
        <v>2450</v>
      </c>
      <c r="M27" s="7">
        <f>'Fixed costs'!$B$22</f>
        <v>2450</v>
      </c>
      <c r="N27" s="7">
        <f>'Fixed costs'!$B$22</f>
        <v>2450</v>
      </c>
      <c r="O27" s="7">
        <f>SUM(C27:N27)</f>
        <v>29400</v>
      </c>
    </row>
    <row r="28">
      <c r="A28" s="5" t="inlineStr">
        <is>
          <t>Profit</t>
        </is>
      </c>
      <c r="C28" s="7">
        <f>C26-C27</f>
        <v>-668.5</v>
      </c>
      <c r="D28" s="7">
        <f>D26-D27</f>
        <v>-312.98</v>
      </c>
      <c r="E28" s="7">
        <f>E26-E27</f>
        <v>42.54</v>
      </c>
      <c r="F28" s="7">
        <f>F26-F27</f>
        <v>401.96</v>
      </c>
      <c r="G28" s="7">
        <f>G26-G27</f>
        <v>757.48</v>
      </c>
      <c r="H28" s="7">
        <f>H26-H27</f>
        <v>1113</v>
      </c>
      <c r="I28" s="7">
        <f>I26-I27</f>
        <v>1468.52</v>
      </c>
      <c r="J28" s="7">
        <f>J26-J27</f>
        <v>1824.04</v>
      </c>
      <c r="K28" s="7">
        <f>K26-K27</f>
        <v>2131</v>
      </c>
      <c r="L28" s="7">
        <f>L26-L27</f>
        <v>2385.5</v>
      </c>
      <c r="M28" s="7">
        <f>M26-M27</f>
        <v>2640</v>
      </c>
      <c r="N28" s="7">
        <f>N26-N27</f>
        <v>2640</v>
      </c>
      <c r="O28" s="7">
        <f>SUM(C28:N28)</f>
        <v>14422.56</v>
      </c>
    </row>
    <row r="29">
      <c r="A29" s="5" t="inlineStr">
        <is>
          <t>Cash, start of year to date</t>
        </is>
      </c>
      <c r="C29" s="7">
        <f>C28</f>
        <v>-668.5</v>
      </c>
      <c r="D29" s="7">
        <f>C29+D28</f>
        <v>-981.48</v>
      </c>
      <c r="E29" s="7">
        <f>D29+E28</f>
        <v>-938.94</v>
      </c>
      <c r="F29" s="7">
        <f>E29+F28</f>
        <v>-536.98</v>
      </c>
      <c r="G29" s="7">
        <f>F29+G28</f>
        <v>220.5</v>
      </c>
      <c r="H29" s="7">
        <f>G29+H28</f>
        <v>1333.5</v>
      </c>
      <c r="I29" s="7">
        <f>H29+I28</f>
        <v>2802.02</v>
      </c>
      <c r="J29" s="7">
        <f>I29+J28</f>
        <v>4626.06</v>
      </c>
      <c r="K29" s="7">
        <f>J29+K28</f>
        <v>6757.06</v>
      </c>
      <c r="L29" s="7">
        <f>K29+L28</f>
        <v>9142.56</v>
      </c>
      <c r="M29" s="7">
        <f>L29+M28</f>
        <v>11782.56</v>
      </c>
      <c r="N29" s="7">
        <f>M29+N28</f>
        <v>14422.56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-981.48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rent</t>
        </is>
      </c>
      <c r="B2" s="9" t="n">
        <v>1600</v>
      </c>
    </row>
    <row r="3">
      <c r="A3" t="inlineStr">
        <is>
          <t>Delivery van fuel</t>
        </is>
      </c>
      <c r="B3" s="9" t="n">
        <v>300</v>
      </c>
    </row>
    <row r="4">
      <c r="A4" t="inlineStr">
        <is>
          <t>Insurance</t>
        </is>
      </c>
      <c r="B4" s="9" t="n">
        <v>200</v>
      </c>
    </row>
    <row r="5">
      <c r="A5" t="inlineStr">
        <is>
          <t>Oil hauling and supplies</t>
        </is>
      </c>
      <c r="B5" s="9" t="n">
        <v>100</v>
      </c>
    </row>
    <row r="6">
      <c r="A6" t="inlineStr">
        <is>
          <t>Software</t>
        </is>
      </c>
      <c r="B6" s="9" t="n">
        <v>50</v>
      </c>
    </row>
    <row r="7">
      <c r="A7" t="inlineStr">
        <is>
          <t>Other</t>
        </is>
      </c>
      <c r="B7" s="9" t="n">
        <v>200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delivery van</t>
        </is>
      </c>
      <c r="B2" s="9" t="n">
        <v>12000</v>
      </c>
    </row>
    <row r="3">
      <c r="A3" t="inlineStr">
        <is>
          <t>Commercial fryer and slicer</t>
        </is>
      </c>
      <c r="B3" s="9" t="n">
        <v>9000</v>
      </c>
    </row>
    <row r="4">
      <c r="A4" t="inlineStr">
        <is>
          <t>First bags and labels</t>
        </is>
      </c>
      <c r="B4" s="9" t="n">
        <v>2500</v>
      </c>
    </row>
    <row r="5">
      <c r="A5" t="inlineStr">
        <is>
          <t>Branding</t>
        </is>
      </c>
      <c r="B5" s="9" t="n">
        <v>1500</v>
      </c>
    </row>
    <row r="6">
      <c r="A6" t="inlineStr">
        <is>
          <t>Bag sealer</t>
        </is>
      </c>
      <c r="B6" s="9" t="n">
        <v>1200</v>
      </c>
    </row>
    <row r="7">
      <c r="A7" t="inlineStr">
        <is>
          <t>Permits and licenses</t>
        </is>
      </c>
      <c r="B7" s="9" t="n">
        <v>500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26700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32700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Plantain chips business plan: from a kitchen to bodegas</t>
        </is>
      </c>
    </row>
    <row r="2" ht="15" customHeight="1">
      <c r="A2" s="13" t="inlineStr">
        <is>
          <t>From the article: https://www.tarostack.com/articles/plantain-chips-business-plan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