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Whole pizzas, pickup and dine-in, per $100</t>
        </is>
      </c>
      <c r="B2" s="3" t="n">
        <v>100</v>
      </c>
      <c r="C2" s="3" t="n">
        <v>31</v>
      </c>
      <c r="D2" s="3">
        <f>IF(OR(B2="",C2=""),"",B2-C2)</f>
        <v>69</v>
      </c>
      <c r="E2" s="4">
        <f>IF(OR(D2="",N(B2)=0),"",D2/B2)</f>
        <v>0.69</v>
      </c>
      <c r="F2" s="5" t="n">
        <v>250</v>
      </c>
    </row>
    <row r="3">
      <c r="A3" t="inlineStr">
        <is>
          <t>Slices at the counter, per $100</t>
        </is>
      </c>
      <c r="B3" s="6" t="n">
        <v>100</v>
      </c>
      <c r="C3" s="6" t="n">
        <v>22</v>
      </c>
      <c r="D3" s="6">
        <f>IF(OR(B3="",C3=""),"",B3-C3)</f>
        <v>78</v>
      </c>
      <c r="E3" s="7">
        <f>IF(OR(D3="",N(B3)=0),"",D3/B3)</f>
        <v>0.78</v>
      </c>
      <c r="F3" t="n">
        <v>60</v>
      </c>
    </row>
    <row r="4">
      <c r="A4" t="inlineStr">
        <is>
          <t>Wings, salads and sides, per $100</t>
        </is>
      </c>
      <c r="B4" s="6" t="n">
        <v>100</v>
      </c>
      <c r="C4" s="6" t="n">
        <v>38</v>
      </c>
      <c r="D4" s="6">
        <f>IF(OR(B4="",C4=""),"",B4-C4)</f>
        <v>62</v>
      </c>
      <c r="E4" s="7">
        <f>IF(OR(D4="",N(B4)=0),"",D4/B4)</f>
        <v>0.62</v>
      </c>
      <c r="F4" t="n">
        <v>50</v>
      </c>
    </row>
    <row r="5">
      <c r="A5" t="inlineStr">
        <is>
          <t>Drinks and beer, per $100</t>
        </is>
      </c>
      <c r="B5" s="6" t="n">
        <v>100</v>
      </c>
      <c r="C5" s="6" t="n">
        <v>30</v>
      </c>
      <c r="D5" s="6">
        <f>IF(OR(B5="",C5=""),"",B5-C5)</f>
        <v>70</v>
      </c>
      <c r="E5" s="7">
        <f>IF(OR(D5="",N(B5)=0),"",D5/B5)</f>
        <v>0.7</v>
      </c>
      <c r="F5" t="n">
        <v>40</v>
      </c>
    </row>
    <row r="6">
      <c r="A6" t="inlineStr">
        <is>
          <t>Delivery app orders, per $100</t>
        </is>
      </c>
      <c r="B6" s="6" t="n">
        <v>100</v>
      </c>
      <c r="C6" s="6" t="n">
        <v>56</v>
      </c>
      <c r="D6" s="6">
        <f>IF(OR(B6="",C6=""),"",B6-C6)</f>
        <v>44</v>
      </c>
      <c r="E6" s="7">
        <f>IF(OR(D6="",N(B6)=0),"",D6/B6)</f>
        <v>0.44</v>
      </c>
      <c r="F6" t="n">
        <v>80</v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Whole pizzas, pickup and dine-in, per $100 (units)</v>
      </c>
      <c r="C4">
        <f>IF(Products!A2="","",ROUND(N(Products!F2)*C$2,0))</f>
        <v>125</v>
      </c>
      <c r="D4">
        <f>IF(Products!A2="","",ROUND(N(Products!F2)*D$2,0))</f>
        <v>140</v>
      </c>
      <c r="E4">
        <f>IF(Products!A2="","",ROUND(N(Products!F2)*E$2,0))</f>
        <v>155</v>
      </c>
      <c r="F4">
        <f>IF(Products!A2="","",ROUND(N(Products!F2)*F$2,0))</f>
        <v>170</v>
      </c>
      <c r="G4">
        <f>IF(Products!A2="","",ROUND(N(Products!F2)*G$2,0))</f>
        <v>185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223</v>
      </c>
      <c r="K4">
        <f>IF(Products!A2="","",ROUND(N(Products!F2)*K$2,0))</f>
        <v>233</v>
      </c>
      <c r="L4">
        <f>IF(Products!A2="","",ROUND(N(Products!F2)*L$2,0))</f>
        <v>240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2384</v>
      </c>
    </row>
    <row r="5">
      <c r="A5" t="str">
        <f>IF(Products!A3="","",Products!A3&amp;" (units)")</f>
        <v>Slices at the counter, per $100 (units)</v>
      </c>
      <c r="C5">
        <f>IF(Products!A3="","",ROUND(N(Products!F3)*C$2,0))</f>
        <v>30</v>
      </c>
      <c r="D5">
        <f>IF(Products!A3="","",ROUND(N(Products!F3)*D$2,0))</f>
        <v>34</v>
      </c>
      <c r="E5">
        <f>IF(Products!A3="","",ROUND(N(Products!F3)*E$2,0))</f>
        <v>37</v>
      </c>
      <c r="F5">
        <f>IF(Products!A3="","",ROUND(N(Products!F3)*F$2,0))</f>
        <v>41</v>
      </c>
      <c r="G5">
        <f>IF(Products!A3="","",ROUND(N(Products!F3)*G$2,0))</f>
        <v>44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53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572</v>
      </c>
    </row>
    <row r="6">
      <c r="A6" t="str">
        <f>IF(Products!A4="","",Products!A4&amp;" (units)")</f>
        <v>Wings, salads and sides, per $100 (units)</v>
      </c>
      <c r="C6">
        <f>IF(Products!A4="","",ROUND(N(Products!F4)*C$2,0))</f>
        <v>25</v>
      </c>
      <c r="D6">
        <f>IF(Products!A4="","",ROUND(N(Products!F4)*D$2,0))</f>
        <v>28</v>
      </c>
      <c r="E6">
        <f>IF(Products!A4="","",ROUND(N(Products!F4)*E$2,0))</f>
        <v>31</v>
      </c>
      <c r="F6">
        <f>IF(Products!A4="","",ROUND(N(Products!F4)*F$2,0))</f>
        <v>34</v>
      </c>
      <c r="G6">
        <f>IF(Products!A4="","",ROUND(N(Products!F4)*G$2,0))</f>
        <v>37</v>
      </c>
      <c r="H6">
        <f>IF(Products!A4="","",ROUND(N(Products!F4)*H$2,0))</f>
        <v>40</v>
      </c>
      <c r="I6">
        <f>IF(Products!A4="","",ROUND(N(Products!F4)*I$2,0))</f>
        <v>43</v>
      </c>
      <c r="J6">
        <f>IF(Products!A4="","",ROUND(N(Products!F4)*J$2,0))</f>
        <v>45</v>
      </c>
      <c r="K6">
        <f>IF(Products!A4="","",ROUND(N(Products!F4)*K$2,0))</f>
        <v>47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478</v>
      </c>
    </row>
    <row r="7">
      <c r="A7" t="str">
        <f>IF(Products!A5="","",Products!A5&amp;" (units)")</f>
        <v>Drinks and beer,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>Delivery app orders, per $100 (units)</v>
      </c>
      <c r="C8">
        <f>IF(Products!A6="","",ROUND(N(Products!F6)*C$2,0))</f>
        <v>40</v>
      </c>
      <c r="D8">
        <f>IF(Products!A6="","",ROUND(N(Products!F6)*D$2,0))</f>
        <v>45</v>
      </c>
      <c r="E8">
        <f>IF(Products!A6="","",ROUND(N(Products!F6)*E$2,0))</f>
        <v>50</v>
      </c>
      <c r="F8">
        <f>IF(Products!A6="","",ROUND(N(Products!F6)*F$2,0))</f>
        <v>54</v>
      </c>
      <c r="G8">
        <f>IF(Products!A6="","",ROUND(N(Products!F6)*G$2,0))</f>
        <v>59</v>
      </c>
      <c r="H8">
        <f>IF(Products!A6="","",ROUND(N(Products!F6)*H$2,0))</f>
        <v>64</v>
      </c>
      <c r="I8">
        <f>IF(Products!A6="","",ROUND(N(Products!F6)*I$2,0))</f>
        <v>68</v>
      </c>
      <c r="J8">
        <f>IF(Products!A6="","",ROUND(N(Products!F6)*J$2,0))</f>
        <v>71</v>
      </c>
      <c r="K8">
        <f>IF(Products!A6="","",ROUND(N(Products!F6)*K$2,0))</f>
        <v>74</v>
      </c>
      <c r="L8">
        <f>IF(Products!A6="","",ROUND(N(Products!F6)*L$2,0))</f>
        <v>77</v>
      </c>
      <c r="M8">
        <f>IF(Products!A6="","",ROUND(N(Products!F6)*M$2,0))</f>
        <v>80</v>
      </c>
      <c r="N8">
        <f>IF(Products!A6="","",ROUND(N(Products!F6)*N$2,0))</f>
        <v>80</v>
      </c>
      <c r="O8">
        <f>IF(Products!A6="","",SUM(C8:N8))</f>
        <v>762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24000</v>
      </c>
      <c r="D25" s="11">
        <f>SUMPRODUCT(Products!$B$2:$B$21,D4:D23)</f>
        <v>26900</v>
      </c>
      <c r="E25" s="11">
        <f>SUMPRODUCT(Products!$B$2:$B$21,E4:E23)</f>
        <v>29800</v>
      </c>
      <c r="F25" s="11">
        <f>SUMPRODUCT(Products!$B$2:$B$21,F4:F23)</f>
        <v>32600</v>
      </c>
      <c r="G25" s="11">
        <f>SUMPRODUCT(Products!$B$2:$B$21,G4:G23)</f>
        <v>35500</v>
      </c>
      <c r="H25" s="11">
        <f>SUMPRODUCT(Products!$B$2:$B$21,H4:H23)</f>
        <v>38400</v>
      </c>
      <c r="I25" s="11">
        <f>SUMPRODUCT(Products!$B$2:$B$21,I4:I23)</f>
        <v>40900</v>
      </c>
      <c r="J25" s="11">
        <f>SUMPRODUCT(Products!$B$2:$B$21,J4:J23)</f>
        <v>42800</v>
      </c>
      <c r="K25" s="11">
        <f>SUMPRODUCT(Products!$B$2:$B$21,K4:K23)</f>
        <v>44700</v>
      </c>
      <c r="L25" s="11">
        <f>SUMPRODUCT(Products!$B$2:$B$21,L4:L23)</f>
        <v>46100</v>
      </c>
      <c r="M25" s="11">
        <f>SUMPRODUCT(Products!$B$2:$B$21,M4:M23)</f>
        <v>48000</v>
      </c>
      <c r="N25" s="11">
        <f>SUMPRODUCT(Products!$B$2:$B$21,N4:N23)</f>
        <v>48000</v>
      </c>
      <c r="O25" s="11">
        <f>SUM(C25:N25)</f>
        <v>457700</v>
      </c>
    </row>
    <row r="26">
      <c r="A26" s="9" t="inlineStr">
        <is>
          <t>Contribution</t>
        </is>
      </c>
      <c r="C26" s="11">
        <f>SUMPRODUCT(Products!$D$2:$D$21,C4:C23)</f>
        <v>15675</v>
      </c>
      <c r="D26" s="11">
        <f>SUMPRODUCT(Products!$D$2:$D$21,D4:D23)</f>
        <v>17568</v>
      </c>
      <c r="E26" s="11">
        <f>SUMPRODUCT(Products!$D$2:$D$21,E4:E23)</f>
        <v>19453</v>
      </c>
      <c r="F26" s="11">
        <f>SUMPRODUCT(Products!$D$2:$D$21,F4:F23)</f>
        <v>21302</v>
      </c>
      <c r="G26" s="11">
        <f>SUMPRODUCT(Products!$D$2:$D$21,G4:G23)</f>
        <v>23187</v>
      </c>
      <c r="H26" s="11">
        <f>SUMPRODUCT(Products!$D$2:$D$21,H4:H23)</f>
        <v>25080</v>
      </c>
      <c r="I26" s="11">
        <f>SUMPRODUCT(Products!$D$2:$D$21,I4:I23)</f>
        <v>26713</v>
      </c>
      <c r="J26" s="11">
        <f>SUMPRODUCT(Products!$D$2:$D$21,J4:J23)</f>
        <v>27955</v>
      </c>
      <c r="K26" s="11">
        <f>SUMPRODUCT(Products!$D$2:$D$21,K4:K23)</f>
        <v>29205</v>
      </c>
      <c r="L26" s="11">
        <f>SUMPRODUCT(Products!$D$2:$D$21,L4:L23)</f>
        <v>30108</v>
      </c>
      <c r="M26" s="11">
        <f>SUMPRODUCT(Products!$D$2:$D$21,M4:M23)</f>
        <v>31350</v>
      </c>
      <c r="N26" s="11">
        <f>SUMPRODUCT(Products!$D$2:$D$21,N4:N23)</f>
        <v>31350</v>
      </c>
      <c r="O26" s="11">
        <f>SUM(C26:N26)</f>
        <v>298946</v>
      </c>
    </row>
    <row r="27">
      <c r="A27" s="9" t="inlineStr">
        <is>
          <t>Fixed costs</t>
        </is>
      </c>
      <c r="C27" s="11">
        <f>'Fixed costs'!$B$22</f>
        <v>27300</v>
      </c>
      <c r="D27" s="11">
        <f>'Fixed costs'!$B$22</f>
        <v>27300</v>
      </c>
      <c r="E27" s="11">
        <f>'Fixed costs'!$B$22</f>
        <v>27300</v>
      </c>
      <c r="F27" s="11">
        <f>'Fixed costs'!$B$22</f>
        <v>27300</v>
      </c>
      <c r="G27" s="11">
        <f>'Fixed costs'!$B$22</f>
        <v>27300</v>
      </c>
      <c r="H27" s="11">
        <f>'Fixed costs'!$B$22</f>
        <v>27300</v>
      </c>
      <c r="I27" s="11">
        <f>'Fixed costs'!$B$22</f>
        <v>27300</v>
      </c>
      <c r="J27" s="11">
        <f>'Fixed costs'!$B$22</f>
        <v>27300</v>
      </c>
      <c r="K27" s="11">
        <f>'Fixed costs'!$B$22</f>
        <v>27300</v>
      </c>
      <c r="L27" s="11">
        <f>'Fixed costs'!$B$22</f>
        <v>27300</v>
      </c>
      <c r="M27" s="11">
        <f>'Fixed costs'!$B$22</f>
        <v>27300</v>
      </c>
      <c r="N27" s="11">
        <f>'Fixed costs'!$B$22</f>
        <v>27300</v>
      </c>
      <c r="O27" s="11">
        <f>SUM(C27:N27)</f>
        <v>327600</v>
      </c>
    </row>
    <row r="28">
      <c r="A28" s="9" t="inlineStr">
        <is>
          <t>Profit</t>
        </is>
      </c>
      <c r="C28" s="11">
        <f>C26-C27</f>
        <v>-11625</v>
      </c>
      <c r="D28" s="11">
        <f>D26-D27</f>
        <v>-9732</v>
      </c>
      <c r="E28" s="11">
        <f>E26-E27</f>
        <v>-7847</v>
      </c>
      <c r="F28" s="11">
        <f>F26-F27</f>
        <v>-5998</v>
      </c>
      <c r="G28" s="11">
        <f>G26-G27</f>
        <v>-4113</v>
      </c>
      <c r="H28" s="11">
        <f>H26-H27</f>
        <v>-2220</v>
      </c>
      <c r="I28" s="11">
        <f>I26-I27</f>
        <v>-587</v>
      </c>
      <c r="J28" s="11">
        <f>J26-J27</f>
        <v>655</v>
      </c>
      <c r="K28" s="11">
        <f>K26-K27</f>
        <v>1905</v>
      </c>
      <c r="L28" s="11">
        <f>L26-L27</f>
        <v>2808</v>
      </c>
      <c r="M28" s="11">
        <f>M26-M27</f>
        <v>4050</v>
      </c>
      <c r="N28" s="11">
        <f>N26-N27</f>
        <v>4050</v>
      </c>
      <c r="O28" s="11">
        <f>SUM(C28:N28)</f>
        <v>-28654</v>
      </c>
    </row>
    <row r="29">
      <c r="A29" s="9" t="inlineStr">
        <is>
          <t>Cash, start of year to date</t>
        </is>
      </c>
      <c r="C29" s="11">
        <f>C28</f>
        <v>-11625</v>
      </c>
      <c r="D29" s="11">
        <f>C29+D28</f>
        <v>-21357</v>
      </c>
      <c r="E29" s="11">
        <f>D29+E28</f>
        <v>-29204</v>
      </c>
      <c r="F29" s="11">
        <f>E29+F28</f>
        <v>-35202</v>
      </c>
      <c r="G29" s="11">
        <f>F29+G28</f>
        <v>-39315</v>
      </c>
      <c r="H29" s="11">
        <f>G29+H28</f>
        <v>-41535</v>
      </c>
      <c r="I29" s="11">
        <f>H29+I28</f>
        <v>-42122</v>
      </c>
      <c r="J29" s="11">
        <f>I29+J28</f>
        <v>-41467</v>
      </c>
      <c r="K29" s="11">
        <f>J29+K28</f>
        <v>-39562</v>
      </c>
      <c r="L29" s="11">
        <f>K29+L28</f>
        <v>-36754</v>
      </c>
      <c r="M29" s="11">
        <f>L29+M28</f>
        <v>-32704</v>
      </c>
      <c r="N29" s="11">
        <f>M29+N28</f>
        <v>-28654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-42122</v>
      </c>
    </row>
    <row r="35">
      <c r="A35" s="9" t="inlineStr">
        <is>
          <t>Working cash in the startup budget</t>
        </is>
      </c>
      <c r="C35" s="11">
        <f>Startup!B22</f>
        <v>45000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5000</v>
      </c>
    </row>
    <row r="3">
      <c r="A3" t="inlineStr">
        <is>
          <t>Wages</t>
        </is>
      </c>
      <c r="B3" s="13" t="n">
        <v>18000</v>
      </c>
    </row>
    <row r="4">
      <c r="A4" t="inlineStr">
        <is>
          <t>Utilities and oven gas</t>
        </is>
      </c>
      <c r="B4" s="13" t="n">
        <v>2200</v>
      </c>
    </row>
    <row r="5">
      <c r="A5" t="inlineStr">
        <is>
          <t>Insurance</t>
        </is>
      </c>
      <c r="B5" s="13" t="n">
        <v>500</v>
      </c>
    </row>
    <row r="6">
      <c r="A6" t="inlineStr">
        <is>
          <t>Register and software</t>
        </is>
      </c>
      <c r="B6" s="13" t="n">
        <v>300</v>
      </c>
    </row>
    <row r="7">
      <c r="A7" t="inlineStr">
        <is>
          <t>Ads</t>
        </is>
      </c>
      <c r="B7" s="13" t="n">
        <v>600</v>
      </c>
    </row>
    <row r="8">
      <c r="A8" t="inlineStr">
        <is>
          <t>Other</t>
        </is>
      </c>
      <c r="B8" s="13" t="n">
        <v>700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27300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13" t="n">
        <v>70000</v>
      </c>
    </row>
    <row r="3">
      <c r="A3" t="inlineStr">
        <is>
          <t>Deck ovens</t>
        </is>
      </c>
      <c r="B3" s="13" t="n">
        <v>30000</v>
      </c>
    </row>
    <row r="4">
      <c r="A4" t="inlineStr">
        <is>
          <t>Hood and fire suppression</t>
        </is>
      </c>
      <c r="B4" s="13" t="n">
        <v>25000</v>
      </c>
    </row>
    <row r="5">
      <c r="A5" t="inlineStr">
        <is>
          <t>Walk-in cooler</t>
        </is>
      </c>
      <c r="B5" s="13" t="n">
        <v>14000</v>
      </c>
    </row>
    <row r="6">
      <c r="A6" t="inlineStr">
        <is>
          <t>Dough mixer and prep tables</t>
        </is>
      </c>
      <c r="B6" s="13" t="n">
        <v>12000</v>
      </c>
    </row>
    <row r="7">
      <c r="A7" t="inlineStr">
        <is>
          <t>Lease deposit and first month</t>
        </is>
      </c>
      <c r="B7" s="13" t="n">
        <v>10000</v>
      </c>
    </row>
    <row r="8">
      <c r="A8" t="inlineStr">
        <is>
          <t>Furniture</t>
        </is>
      </c>
      <c r="B8" s="13" t="n">
        <v>8000</v>
      </c>
    </row>
    <row r="9">
      <c r="A9" t="inlineStr">
        <is>
          <t>Opening inventory</t>
        </is>
      </c>
      <c r="B9" s="13" t="n">
        <v>6000</v>
      </c>
    </row>
    <row r="10">
      <c r="A10" t="inlineStr">
        <is>
          <t>Smallwares</t>
        </is>
      </c>
      <c r="B10" s="13" t="n">
        <v>5000</v>
      </c>
    </row>
    <row r="11">
      <c r="A11" t="inlineStr">
        <is>
          <t>Licenses and permits, beer included</t>
        </is>
      </c>
      <c r="B11" s="13" t="n">
        <v>4000</v>
      </c>
    </row>
    <row r="12">
      <c r="A12" t="inlineStr">
        <is>
          <t>Register</t>
        </is>
      </c>
      <c r="B12" s="13" t="n">
        <v>3000</v>
      </c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187000</v>
      </c>
    </row>
    <row r="22">
      <c r="A22" t="inlineStr">
        <is>
          <t>Working cash</t>
        </is>
      </c>
      <c r="B22" s="15" t="n">
        <v>45000</v>
      </c>
    </row>
    <row r="23">
      <c r="A23" s="9" t="inlineStr">
        <is>
          <t>Total to start</t>
        </is>
      </c>
      <c r="B23" s="14">
        <f>B21+B22</f>
        <v>232000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Pizza shop business plan: a first year, categories by $100 of sales</t>
        </is>
      </c>
    </row>
    <row r="2" ht="15" customHeight="1">
      <c r="A2" s="2" t="inlineStr">
        <is>
          <t>From the article: https://www.tarostack.com/articles/pizza-shop-business-plan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