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Whole-grain mustard, 8 oz jar, to shops</t>
        </is>
      </c>
      <c r="B2" s="3" t="n">
        <v>4.25</v>
      </c>
      <c r="C2" s="3" t="n">
        <v>1.85</v>
      </c>
      <c r="D2" s="3">
        <f>IF(OR(B2="",C2=""),"",B2-C2)</f>
        <v>2.4</v>
      </c>
      <c r="E2" s="4">
        <f>IF(OR(D2="",N(B2)=0),"",D2/B2)</f>
        <v>0.564705882352941</v>
      </c>
      <c r="F2" s="5" t="n">
        <v>900</v>
      </c>
    </row>
    <row r="3">
      <c r="A3" t="inlineStr">
        <is>
          <t>Honey mustard, 8 oz, to shops</t>
        </is>
      </c>
      <c r="B3" s="6" t="n">
        <v>4.25</v>
      </c>
      <c r="C3" s="6" t="n">
        <v>1.95</v>
      </c>
      <c r="D3" s="6">
        <f>IF(OR(B3="",C3=""),"",B3-C3)</f>
        <v>2.3</v>
      </c>
      <c r="E3" s="7">
        <f>IF(OR(D3="",N(B3)=0),"",D3/B3)</f>
        <v>0.541176470588235</v>
      </c>
      <c r="F3" t="n">
        <v>700</v>
      </c>
    </row>
    <row r="4" ht="30" customHeight="1">
      <c r="A4" s="2" t="inlineStr">
        <is>
          <t>Spicy brown mustard, 8 oz, to shops</t>
        </is>
      </c>
      <c r="B4" s="3" t="n">
        <v>4</v>
      </c>
      <c r="C4" s="3" t="n">
        <v>1.7</v>
      </c>
      <c r="D4" s="3">
        <f>IF(OR(B4="",C4=""),"",B4-C4)</f>
        <v>2.3</v>
      </c>
      <c r="E4" s="4">
        <f>IF(OR(D4="",N(B4)=0),"",D4/B4)</f>
        <v>0.575</v>
      </c>
      <c r="F4" s="5" t="n">
        <v>500</v>
      </c>
    </row>
    <row r="5">
      <c r="A5" t="inlineStr">
        <is>
          <t>Jars at markets and online</t>
        </is>
      </c>
      <c r="B5" s="6" t="n">
        <v>8.5</v>
      </c>
      <c r="C5" s="6" t="n">
        <v>2.2</v>
      </c>
      <c r="D5" s="6">
        <f>IF(OR(B5="",C5=""),"",B5-C5)</f>
        <v>6.3</v>
      </c>
      <c r="E5" s="7">
        <f>IF(OR(D5="",N(B5)=0),"",D5/B5)</f>
        <v>0.741176470588235</v>
      </c>
      <c r="F5" t="n">
        <v>450</v>
      </c>
    </row>
    <row r="6">
      <c r="A6" t="inlineStr">
        <is>
          <t>Restaurant gallon</t>
        </is>
      </c>
      <c r="B6" s="6" t="n">
        <v>26</v>
      </c>
      <c r="C6" s="6" t="n">
        <v>10.5</v>
      </c>
      <c r="D6" s="6">
        <f>IF(OR(B6="",C6=""),"",B6-C6)</f>
        <v>15.5</v>
      </c>
      <c r="E6" s="7">
        <f>IF(OR(D6="",N(B6)=0),"",D6/B6)</f>
        <v>0.596153846153846</v>
      </c>
      <c r="F6" t="n">
        <v>50</v>
      </c>
    </row>
    <row r="7">
      <c r="A7" t="inlineStr">
        <is>
          <t>Gift trio</t>
        </is>
      </c>
      <c r="B7" s="6" t="n">
        <v>22</v>
      </c>
      <c r="C7" s="6" t="n">
        <v>7.2</v>
      </c>
      <c r="D7" s="6">
        <f>IF(OR(B7="",C7=""),"",B7-C7)</f>
        <v>14.8</v>
      </c>
      <c r="E7" s="7">
        <f>IF(OR(D7="",N(B7)=0),"",D7/B7)</f>
        <v>0.672727272727273</v>
      </c>
      <c r="F7" t="n">
        <v>60</v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0.5</v>
      </c>
      <c r="F2" s="10" t="n">
        <v>0.58</v>
      </c>
      <c r="G2" s="10" t="n">
        <v>0.65</v>
      </c>
      <c r="H2" s="10" t="n">
        <v>0.72</v>
      </c>
      <c r="I2" s="10" t="n">
        <v>0.78</v>
      </c>
      <c r="J2" s="10" t="n">
        <v>0.84</v>
      </c>
      <c r="K2" s="10" t="n">
        <v>0.89</v>
      </c>
      <c r="L2" s="10" t="n">
        <v>0.9399999999999999</v>
      </c>
      <c r="M2" s="10" t="n">
        <v>0.97</v>
      </c>
      <c r="N2" s="10" t="n">
        <v>1</v>
      </c>
    </row>
    <row r="3"/>
    <row r="4">
      <c r="A4" t="str">
        <f>IF(Products!A2="","",Products!A2&amp;" (units)")</f>
        <v>Whole-grain mustard, 8 oz jar, to shops (units)</v>
      </c>
      <c r="C4">
        <f>IF(Products!A2="","",ROUND(N(Products!F2)*C$2,0))</f>
        <v>315</v>
      </c>
      <c r="D4">
        <f>IF(Products!A2="","",ROUND(N(Products!F2)*D$2,0))</f>
        <v>378</v>
      </c>
      <c r="E4">
        <f>IF(Products!A2="","",ROUND(N(Products!F2)*E$2,0))</f>
        <v>450</v>
      </c>
      <c r="F4">
        <f>IF(Products!A2="","",ROUND(N(Products!F2)*F$2,0))</f>
        <v>522</v>
      </c>
      <c r="G4">
        <f>IF(Products!A2="","",ROUND(N(Products!F2)*G$2,0))</f>
        <v>585</v>
      </c>
      <c r="H4">
        <f>IF(Products!A2="","",ROUND(N(Products!F2)*H$2,0))</f>
        <v>648</v>
      </c>
      <c r="I4">
        <f>IF(Products!A2="","",ROUND(N(Products!F2)*I$2,0))</f>
        <v>702</v>
      </c>
      <c r="J4">
        <f>IF(Products!A2="","",ROUND(N(Products!F2)*J$2,0))</f>
        <v>756</v>
      </c>
      <c r="K4">
        <f>IF(Products!A2="","",ROUND(N(Products!F2)*K$2,0))</f>
        <v>801</v>
      </c>
      <c r="L4">
        <f>IF(Products!A2="","",ROUND(N(Products!F2)*L$2,0))</f>
        <v>846</v>
      </c>
      <c r="M4">
        <f>IF(Products!A2="","",ROUND(N(Products!F2)*M$2,0))</f>
        <v>873</v>
      </c>
      <c r="N4">
        <f>IF(Products!A2="","",ROUND(N(Products!F2)*N$2,0))</f>
        <v>900</v>
      </c>
      <c r="O4">
        <f>IF(Products!A2="","",SUM(C4:N4))</f>
        <v>7776</v>
      </c>
    </row>
    <row r="5">
      <c r="A5" t="str">
        <f>IF(Products!A3="","",Products!A3&amp;" (units)")</f>
        <v>Honey mustard, 8 oz, to shops (units)</v>
      </c>
      <c r="C5">
        <f>IF(Products!A3="","",ROUND(N(Products!F3)*C$2,0))</f>
        <v>245</v>
      </c>
      <c r="D5">
        <f>IF(Products!A3="","",ROUND(N(Products!F3)*D$2,0))</f>
        <v>294</v>
      </c>
      <c r="E5">
        <f>IF(Products!A3="","",ROUND(N(Products!F3)*E$2,0))</f>
        <v>350</v>
      </c>
      <c r="F5">
        <f>IF(Products!A3="","",ROUND(N(Products!F3)*F$2,0))</f>
        <v>406</v>
      </c>
      <c r="G5">
        <f>IF(Products!A3="","",ROUND(N(Products!F3)*G$2,0))</f>
        <v>455</v>
      </c>
      <c r="H5">
        <f>IF(Products!A3="","",ROUND(N(Products!F3)*H$2,0))</f>
        <v>504</v>
      </c>
      <c r="I5">
        <f>IF(Products!A3="","",ROUND(N(Products!F3)*I$2,0))</f>
        <v>546</v>
      </c>
      <c r="J5">
        <f>IF(Products!A3="","",ROUND(N(Products!F3)*J$2,0))</f>
        <v>588</v>
      </c>
      <c r="K5">
        <f>IF(Products!A3="","",ROUND(N(Products!F3)*K$2,0))</f>
        <v>623</v>
      </c>
      <c r="L5">
        <f>IF(Products!A3="","",ROUND(N(Products!F3)*L$2,0))</f>
        <v>658</v>
      </c>
      <c r="M5">
        <f>IF(Products!A3="","",ROUND(N(Products!F3)*M$2,0))</f>
        <v>679</v>
      </c>
      <c r="N5">
        <f>IF(Products!A3="","",ROUND(N(Products!F3)*N$2,0))</f>
        <v>700</v>
      </c>
      <c r="O5">
        <f>IF(Products!A3="","",SUM(C5:N5))</f>
        <v>6048</v>
      </c>
    </row>
    <row r="6">
      <c r="A6" t="str">
        <f>IF(Products!A4="","",Products!A4&amp;" (units)")</f>
        <v>Spicy brown mustard, 8 oz, to shops (units)</v>
      </c>
      <c r="C6">
        <f>IF(Products!A4="","",ROUND(N(Products!F4)*C$2,0))</f>
        <v>175</v>
      </c>
      <c r="D6">
        <f>IF(Products!A4="","",ROUND(N(Products!F4)*D$2,0))</f>
        <v>210</v>
      </c>
      <c r="E6">
        <f>IF(Products!A4="","",ROUND(N(Products!F4)*E$2,0))</f>
        <v>250</v>
      </c>
      <c r="F6">
        <f>IF(Products!A4="","",ROUND(N(Products!F4)*F$2,0))</f>
        <v>290</v>
      </c>
      <c r="G6">
        <f>IF(Products!A4="","",ROUND(N(Products!F4)*G$2,0))</f>
        <v>325</v>
      </c>
      <c r="H6">
        <f>IF(Products!A4="","",ROUND(N(Products!F4)*H$2,0))</f>
        <v>360</v>
      </c>
      <c r="I6">
        <f>IF(Products!A4="","",ROUND(N(Products!F4)*I$2,0))</f>
        <v>390</v>
      </c>
      <c r="J6">
        <f>IF(Products!A4="","",ROUND(N(Products!F4)*J$2,0))</f>
        <v>420</v>
      </c>
      <c r="K6">
        <f>IF(Products!A4="","",ROUND(N(Products!F4)*K$2,0))</f>
        <v>445</v>
      </c>
      <c r="L6">
        <f>IF(Products!A4="","",ROUND(N(Products!F4)*L$2,0))</f>
        <v>470</v>
      </c>
      <c r="M6">
        <f>IF(Products!A4="","",ROUND(N(Products!F4)*M$2,0))</f>
        <v>485</v>
      </c>
      <c r="N6">
        <f>IF(Products!A4="","",ROUND(N(Products!F4)*N$2,0))</f>
        <v>500</v>
      </c>
      <c r="O6">
        <f>IF(Products!A4="","",SUM(C6:N6))</f>
        <v>4320</v>
      </c>
    </row>
    <row r="7">
      <c r="A7" t="str">
        <f>IF(Products!A5="","",Products!A5&amp;" (units)")</f>
        <v>Jars at markets and online (units)</v>
      </c>
      <c r="C7">
        <f>IF(Products!A5="","",ROUND(N(Products!F5)*C$2,0))</f>
        <v>158</v>
      </c>
      <c r="D7">
        <f>IF(Products!A5="","",ROUND(N(Products!F5)*D$2,0))</f>
        <v>189</v>
      </c>
      <c r="E7">
        <f>IF(Products!A5="","",ROUND(N(Products!F5)*E$2,0))</f>
        <v>225</v>
      </c>
      <c r="F7">
        <f>IF(Products!A5="","",ROUND(N(Products!F5)*F$2,0))</f>
        <v>261</v>
      </c>
      <c r="G7">
        <f>IF(Products!A5="","",ROUND(N(Products!F5)*G$2,0))</f>
        <v>293</v>
      </c>
      <c r="H7">
        <f>IF(Products!A5="","",ROUND(N(Products!F5)*H$2,0))</f>
        <v>324</v>
      </c>
      <c r="I7">
        <f>IF(Products!A5="","",ROUND(N(Products!F5)*I$2,0))</f>
        <v>351</v>
      </c>
      <c r="J7">
        <f>IF(Products!A5="","",ROUND(N(Products!F5)*J$2,0))</f>
        <v>378</v>
      </c>
      <c r="K7">
        <f>IF(Products!A5="","",ROUND(N(Products!F5)*K$2,0))</f>
        <v>401</v>
      </c>
      <c r="L7">
        <f>IF(Products!A5="","",ROUND(N(Products!F5)*L$2,0))</f>
        <v>423</v>
      </c>
      <c r="M7">
        <f>IF(Products!A5="","",ROUND(N(Products!F5)*M$2,0))</f>
        <v>437</v>
      </c>
      <c r="N7">
        <f>IF(Products!A5="","",ROUND(N(Products!F5)*N$2,0))</f>
        <v>450</v>
      </c>
      <c r="O7">
        <f>IF(Products!A5="","",SUM(C7:N7))</f>
        <v>3890</v>
      </c>
    </row>
    <row r="8">
      <c r="A8" t="str">
        <f>IF(Products!A6="","",Products!A6&amp;" (units)")</f>
        <v>Restaurant gallon (units)</v>
      </c>
      <c r="C8">
        <f>IF(Products!A6="","",ROUND(N(Products!F6)*C$2,0))</f>
        <v>18</v>
      </c>
      <c r="D8">
        <f>IF(Products!A6="","",ROUND(N(Products!F6)*D$2,0))</f>
        <v>21</v>
      </c>
      <c r="E8">
        <f>IF(Products!A6="","",ROUND(N(Products!F6)*E$2,0))</f>
        <v>25</v>
      </c>
      <c r="F8">
        <f>IF(Products!A6="","",ROUND(N(Products!F6)*F$2,0))</f>
        <v>29</v>
      </c>
      <c r="G8">
        <f>IF(Products!A6="","",ROUND(N(Products!F6)*G$2,0))</f>
        <v>33</v>
      </c>
      <c r="H8">
        <f>IF(Products!A6="","",ROUND(N(Products!F6)*H$2,0))</f>
        <v>36</v>
      </c>
      <c r="I8">
        <f>IF(Products!A6="","",ROUND(N(Products!F6)*I$2,0))</f>
        <v>39</v>
      </c>
      <c r="J8">
        <f>IF(Products!A6="","",ROUND(N(Products!F6)*J$2,0))</f>
        <v>42</v>
      </c>
      <c r="K8">
        <f>IF(Products!A6="","",ROUND(N(Products!F6)*K$2,0))</f>
        <v>45</v>
      </c>
      <c r="L8">
        <f>IF(Products!A6="","",ROUND(N(Products!F6)*L$2,0))</f>
        <v>47</v>
      </c>
      <c r="M8">
        <f>IF(Products!A6="","",ROUND(N(Products!F6)*M$2,0))</f>
        <v>49</v>
      </c>
      <c r="N8">
        <f>IF(Products!A6="","",ROUND(N(Products!F6)*N$2,0))</f>
        <v>50</v>
      </c>
      <c r="O8">
        <f>IF(Products!A6="","",SUM(C8:N8))</f>
        <v>434</v>
      </c>
    </row>
    <row r="9">
      <c r="A9" t="str">
        <f>IF(Products!A7="","",Products!A7&amp;" (units)")</f>
        <v>Gift trio (units)</v>
      </c>
      <c r="C9">
        <f>IF(Products!A7="","",ROUND(N(Products!F7)*C$2,0))</f>
        <v>21</v>
      </c>
      <c r="D9">
        <f>IF(Products!A7="","",ROUND(N(Products!F7)*D$2,0))</f>
        <v>25</v>
      </c>
      <c r="E9">
        <f>IF(Products!A7="","",ROUND(N(Products!F7)*E$2,0))</f>
        <v>30</v>
      </c>
      <c r="F9">
        <f>IF(Products!A7="","",ROUND(N(Products!F7)*F$2,0))</f>
        <v>35</v>
      </c>
      <c r="G9">
        <f>IF(Products!A7="","",ROUND(N(Products!F7)*G$2,0))</f>
        <v>39</v>
      </c>
      <c r="H9">
        <f>IF(Products!A7="","",ROUND(N(Products!F7)*H$2,0))</f>
        <v>43</v>
      </c>
      <c r="I9">
        <f>IF(Products!A7="","",ROUND(N(Products!F7)*I$2,0))</f>
        <v>47</v>
      </c>
      <c r="J9">
        <f>IF(Products!A7="","",ROUND(N(Products!F7)*J$2,0))</f>
        <v>50</v>
      </c>
      <c r="K9">
        <f>IF(Products!A7="","",ROUND(N(Products!F7)*K$2,0))</f>
        <v>53</v>
      </c>
      <c r="L9">
        <f>IF(Products!A7="","",ROUND(N(Products!F7)*L$2,0))</f>
        <v>56</v>
      </c>
      <c r="M9">
        <f>IF(Products!A7="","",ROUND(N(Products!F7)*M$2,0))</f>
        <v>58</v>
      </c>
      <c r="N9">
        <f>IF(Products!A7="","",ROUND(N(Products!F7)*N$2,0))</f>
        <v>60</v>
      </c>
      <c r="O9">
        <f>IF(Products!A7="","",SUM(C9:N9))</f>
        <v>517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5353</v>
      </c>
      <c r="D25" s="11">
        <f>SUMPRODUCT(Products!$B$2:$B$21,D4:D23)</f>
        <v>6398.5</v>
      </c>
      <c r="E25" s="11">
        <f>SUMPRODUCT(Products!$B$2:$B$21,E4:E23)</f>
        <v>7622.5</v>
      </c>
      <c r="F25" s="11">
        <f>SUMPRODUCT(Products!$B$2:$B$21,F4:F23)</f>
        <v>8846.5</v>
      </c>
      <c r="G25" s="11">
        <f>SUMPRODUCT(Products!$B$2:$B$21,G4:G23)</f>
        <v>9926.5</v>
      </c>
      <c r="H25" s="11">
        <f>SUMPRODUCT(Products!$B$2:$B$21,H4:H23)</f>
        <v>10972</v>
      </c>
      <c r="I25" s="11">
        <f>SUMPRODUCT(Products!$B$2:$B$21,I4:I23)</f>
        <v>11895.5</v>
      </c>
      <c r="J25" s="11">
        <f>SUMPRODUCT(Products!$B$2:$B$21,J4:J23)</f>
        <v>12797</v>
      </c>
      <c r="K25" s="11">
        <f>SUMPRODUCT(Products!$B$2:$B$21,K4:K23)</f>
        <v>13576.5</v>
      </c>
      <c r="L25" s="11">
        <f>SUMPRODUCT(Products!$B$2:$B$21,L4:L23)</f>
        <v>14321.5</v>
      </c>
      <c r="M25" s="11">
        <f>SUMPRODUCT(Products!$B$2:$B$21,M4:M23)</f>
        <v>14800.5</v>
      </c>
      <c r="N25" s="11">
        <f>SUMPRODUCT(Products!$B$2:$B$21,N4:N23)</f>
        <v>15245</v>
      </c>
      <c r="O25" s="11">
        <f>SUM(C25:N25)</f>
        <v>131755</v>
      </c>
    </row>
    <row r="26">
      <c r="A26" s="9" t="inlineStr">
        <is>
          <t>Contribution</t>
        </is>
      </c>
      <c r="C26" s="11">
        <f>SUMPRODUCT(Products!$D$2:$D$21,C4:C23)</f>
        <v>3307.2</v>
      </c>
      <c r="D26" s="11">
        <f>SUMPRODUCT(Products!$D$2:$D$21,D4:D23)</f>
        <v>3952.6</v>
      </c>
      <c r="E26" s="11">
        <f>SUMPRODUCT(Products!$D$2:$D$21,E4:E23)</f>
        <v>4709</v>
      </c>
      <c r="F26" s="11">
        <f>SUMPRODUCT(Products!$D$2:$D$21,F4:F23)</f>
        <v>5465.4</v>
      </c>
      <c r="G26" s="11">
        <f>SUMPRODUCT(Products!$D$2:$D$21,G4:G23)</f>
        <v>6132.6</v>
      </c>
      <c r="H26" s="11">
        <f>SUMPRODUCT(Products!$D$2:$D$21,H4:H23)</f>
        <v>6778</v>
      </c>
      <c r="I26" s="11">
        <f>SUMPRODUCT(Products!$D$2:$D$21,I4:I23)</f>
        <v>7349</v>
      </c>
      <c r="J26" s="11">
        <f>SUMPRODUCT(Products!$D$2:$D$21,J4:J23)</f>
        <v>7905.2</v>
      </c>
      <c r="K26" s="11">
        <f>SUMPRODUCT(Products!$D$2:$D$21,K4:K23)</f>
        <v>8387</v>
      </c>
      <c r="L26" s="11">
        <f>SUMPRODUCT(Products!$D$2:$D$21,L4:L23)</f>
        <v>8847</v>
      </c>
      <c r="M26" s="11">
        <f>SUMPRODUCT(Products!$D$2:$D$21,M4:M23)</f>
        <v>9143.4</v>
      </c>
      <c r="N26" s="11">
        <f>SUMPRODUCT(Products!$D$2:$D$21,N4:N23)</f>
        <v>9418</v>
      </c>
      <c r="O26" s="11">
        <f>SUM(C26:N26)</f>
        <v>81394.4</v>
      </c>
    </row>
    <row r="27">
      <c r="A27" s="9" t="inlineStr">
        <is>
          <t>Fixed costs</t>
        </is>
      </c>
      <c r="C27" s="11">
        <f>'Fixed costs'!$B$22</f>
        <v>5100</v>
      </c>
      <c r="D27" s="11">
        <f>'Fixed costs'!$B$22</f>
        <v>5100</v>
      </c>
      <c r="E27" s="11">
        <f>'Fixed costs'!$B$22</f>
        <v>5100</v>
      </c>
      <c r="F27" s="11">
        <f>'Fixed costs'!$B$22</f>
        <v>5100</v>
      </c>
      <c r="G27" s="11">
        <f>'Fixed costs'!$B$22</f>
        <v>5100</v>
      </c>
      <c r="H27" s="11">
        <f>'Fixed costs'!$B$22</f>
        <v>5100</v>
      </c>
      <c r="I27" s="11">
        <f>'Fixed costs'!$B$22</f>
        <v>5100</v>
      </c>
      <c r="J27" s="11">
        <f>'Fixed costs'!$B$22</f>
        <v>5100</v>
      </c>
      <c r="K27" s="11">
        <f>'Fixed costs'!$B$22</f>
        <v>5100</v>
      </c>
      <c r="L27" s="11">
        <f>'Fixed costs'!$B$22</f>
        <v>5100</v>
      </c>
      <c r="M27" s="11">
        <f>'Fixed costs'!$B$22</f>
        <v>5100</v>
      </c>
      <c r="N27" s="11">
        <f>'Fixed costs'!$B$22</f>
        <v>5100</v>
      </c>
      <c r="O27" s="11">
        <f>SUM(C27:N27)</f>
        <v>61200</v>
      </c>
    </row>
    <row r="28">
      <c r="A28" s="9" t="inlineStr">
        <is>
          <t>Profit</t>
        </is>
      </c>
      <c r="C28" s="11">
        <f>C26-C27</f>
        <v>-1792.8</v>
      </c>
      <c r="D28" s="11">
        <f>D26-D27</f>
        <v>-1147.4</v>
      </c>
      <c r="E28" s="11">
        <f>E26-E27</f>
        <v>-391</v>
      </c>
      <c r="F28" s="11">
        <f>F26-F27</f>
        <v>365.4</v>
      </c>
      <c r="G28" s="11">
        <f>G26-G27</f>
        <v>1032.6</v>
      </c>
      <c r="H28" s="11">
        <f>H26-H27</f>
        <v>1678</v>
      </c>
      <c r="I28" s="11">
        <f>I26-I27</f>
        <v>2249</v>
      </c>
      <c r="J28" s="11">
        <f>J26-J27</f>
        <v>2805.2</v>
      </c>
      <c r="K28" s="11">
        <f>K26-K27</f>
        <v>3287</v>
      </c>
      <c r="L28" s="11">
        <f>L26-L27</f>
        <v>3747</v>
      </c>
      <c r="M28" s="11">
        <f>M26-M27</f>
        <v>4043.4</v>
      </c>
      <c r="N28" s="11">
        <f>N26-N27</f>
        <v>4318</v>
      </c>
      <c r="O28" s="11">
        <f>SUM(C28:N28)</f>
        <v>20194.4</v>
      </c>
    </row>
    <row r="29">
      <c r="A29" s="9" t="inlineStr">
        <is>
          <t>Cash, start of year to date</t>
        </is>
      </c>
      <c r="C29" s="11">
        <f>C28</f>
        <v>-1792.8</v>
      </c>
      <c r="D29" s="11">
        <f>C29+D28</f>
        <v>-2940.2</v>
      </c>
      <c r="E29" s="11">
        <f>D29+E28</f>
        <v>-3331.2</v>
      </c>
      <c r="F29" s="11">
        <f>E29+F28</f>
        <v>-2965.8</v>
      </c>
      <c r="G29" s="11">
        <f>F29+G28</f>
        <v>-1933.2</v>
      </c>
      <c r="H29" s="11">
        <f>G29+H28</f>
        <v>-255.200000000001</v>
      </c>
      <c r="I29" s="11">
        <f>H29+I28</f>
        <v>1993.8</v>
      </c>
      <c r="J29" s="11">
        <f>I29+J28</f>
        <v>4799</v>
      </c>
      <c r="K29" s="11">
        <f>J29+K28</f>
        <v>8086</v>
      </c>
      <c r="L29" s="11">
        <f>K29+L28</f>
        <v>11833</v>
      </c>
      <c r="M29" s="11">
        <f>L29+M28</f>
        <v>15876.4</v>
      </c>
      <c r="N29" s="11">
        <f>M29+N28</f>
        <v>20194.4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4</v>
      </c>
    </row>
    <row r="34">
      <c r="A34" s="9" t="inlineStr">
        <is>
          <t>Lowest cash point in the year</t>
        </is>
      </c>
      <c r="C34" s="11">
        <f>MIN(C29:N29)</f>
        <v>-3331.2</v>
      </c>
    </row>
    <row r="35">
      <c r="A35" s="9" t="inlineStr">
        <is>
          <t>Working cash in the startup budget</t>
        </is>
      </c>
      <c r="C35" s="11">
        <f>Startup!B22</f>
        <v>8000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time</t>
        </is>
      </c>
      <c r="B2" s="13" t="n">
        <v>1300</v>
      </c>
    </row>
    <row r="3">
      <c r="A3" t="inlineStr">
        <is>
          <t>Storage</t>
        </is>
      </c>
      <c r="B3" s="13" t="n">
        <v>250</v>
      </c>
    </row>
    <row r="4">
      <c r="A4" t="inlineStr">
        <is>
          <t>Part-time help</t>
        </is>
      </c>
      <c r="B4" s="13" t="n">
        <v>2400</v>
      </c>
    </row>
    <row r="5">
      <c r="A5" t="inlineStr">
        <is>
          <t>Insurance</t>
        </is>
      </c>
      <c r="B5" s="13" t="n">
        <v>150</v>
      </c>
    </row>
    <row r="6">
      <c r="A6" t="inlineStr">
        <is>
          <t>Market fees</t>
        </is>
      </c>
      <c r="B6" s="13" t="n">
        <v>300</v>
      </c>
    </row>
    <row r="7">
      <c r="A7" t="inlineStr">
        <is>
          <t>Website and software</t>
        </is>
      </c>
      <c r="B7" s="13" t="n">
        <v>100</v>
      </c>
    </row>
    <row r="8">
      <c r="A8" t="inlineStr">
        <is>
          <t>Marketing</t>
        </is>
      </c>
      <c r="B8" s="13" t="n">
        <v>400</v>
      </c>
    </row>
    <row r="9">
      <c r="A9" t="inlineStr">
        <is>
          <t>Other</t>
        </is>
      </c>
      <c r="B9" s="13" t="n">
        <v>200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5100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Stone mill for the seed</t>
        </is>
      </c>
      <c r="B2" s="13" t="n">
        <v>3500</v>
      </c>
    </row>
    <row r="3">
      <c r="A3" t="inlineStr">
        <is>
          <t>Kettle and filler</t>
        </is>
      </c>
      <c r="B3" s="13" t="n">
        <v>3000</v>
      </c>
    </row>
    <row r="4">
      <c r="A4" t="inlineStr">
        <is>
          <t>Jars and lids, first order</t>
        </is>
      </c>
      <c r="B4" s="13" t="n">
        <v>2500</v>
      </c>
    </row>
    <row r="5">
      <c r="A5" t="inlineStr">
        <is>
          <t>Label design and first labels</t>
        </is>
      </c>
      <c r="B5" s="13" t="n">
        <v>2500</v>
      </c>
    </row>
    <row r="6">
      <c r="A6" t="inlineStr">
        <is>
          <t>Process review and testing</t>
        </is>
      </c>
      <c r="B6" s="13" t="n">
        <v>1500</v>
      </c>
    </row>
    <row r="7">
      <c r="A7" t="inlineStr">
        <is>
          <t>Licenses and permits</t>
        </is>
      </c>
      <c r="B7" s="13" t="n">
        <v>800</v>
      </c>
    </row>
    <row r="8">
      <c r="A8" t="inlineStr">
        <is>
          <t>Market display</t>
        </is>
      </c>
      <c r="B8" s="13" t="n">
        <v>700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14500</v>
      </c>
    </row>
    <row r="22">
      <c r="A22" t="inlineStr">
        <is>
          <t>Working cash</t>
        </is>
      </c>
      <c r="B22" s="15" t="n">
        <v>8000</v>
      </c>
    </row>
    <row r="23">
      <c r="A23" s="9" t="inlineStr">
        <is>
          <t>Total to start</t>
        </is>
      </c>
      <c r="B23" s="14">
        <f>B21+B22</f>
        <v>22500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Mustard business plan: first-year numbers</t>
        </is>
      </c>
    </row>
    <row r="2" ht="15" customHeight="1">
      <c r="A2" s="2" t="inlineStr">
        <is>
          <t>From the article: https://www.tarostack.com/articles/mustard-business-plan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