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Clamshell, 2 oz, market and online</t>
        </is>
      </c>
      <c r="B2" s="2" t="n">
        <v>5</v>
      </c>
      <c r="C2" s="2" t="n">
        <v>1.6</v>
      </c>
      <c r="D2" s="2">
        <f>IF(OR(B2="",C2=""),"",B2-C2)</f>
        <v>3.4</v>
      </c>
      <c r="E2" s="3">
        <f>IF(OR(D2="",N(B2)=0),"",D2/B2)</f>
        <v>0.68</v>
      </c>
      <c r="F2" t="n">
        <v>800</v>
      </c>
    </row>
    <row r="3">
      <c r="A3" t="inlineStr">
        <is>
          <t>Restaurant mix, 1 lb bag</t>
        </is>
      </c>
      <c r="B3" s="2" t="n">
        <v>28</v>
      </c>
      <c r="C3" s="2" t="n">
        <v>9.6</v>
      </c>
      <c r="D3" s="2">
        <f>IF(OR(B3="",C3=""),"",B3-C3)</f>
        <v>18.4</v>
      </c>
      <c r="E3" s="3">
        <f>IF(OR(D3="",N(B3)=0),"",D3/B3)</f>
        <v>0.657142857142857</v>
      </c>
      <c r="F3" t="n">
        <v>60</v>
      </c>
    </row>
    <row r="4" ht="30" customHeight="1">
      <c r="A4" s="4" t="inlineStr">
        <is>
          <t>Live tray, 10 x 20, to restaurants and grocers</t>
        </is>
      </c>
      <c r="B4" s="5" t="n">
        <v>25</v>
      </c>
      <c r="C4" s="5" t="n">
        <v>6.3</v>
      </c>
      <c r="D4" s="5">
        <f>IF(OR(B4="",C4=""),"",B4-C4)</f>
        <v>18.7</v>
      </c>
      <c r="E4" s="6">
        <f>IF(OR(D4="",N(B4)=0),"",D4/B4)</f>
        <v>0.748</v>
      </c>
      <c r="F4" s="7" t="n">
        <v>40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Clamshell, 2 oz, market and online (units)</v>
      </c>
      <c r="C4">
        <f>IF(Products!A2="","",ROUND(N(Products!F2)*C$2,0))</f>
        <v>120</v>
      </c>
      <c r="D4">
        <f>IF(Products!A2="","",ROUND(N(Products!F2)*D$2,0))</f>
        <v>160</v>
      </c>
      <c r="E4">
        <f>IF(Products!A2="","",ROUND(N(Products!F2)*E$2,0))</f>
        <v>200</v>
      </c>
      <c r="F4">
        <f>IF(Products!A2="","",ROUND(N(Products!F2)*F$2,0))</f>
        <v>240</v>
      </c>
      <c r="G4">
        <f>IF(Products!A2="","",ROUND(N(Products!F2)*G$2,0))</f>
        <v>320</v>
      </c>
      <c r="H4">
        <f>IF(Products!A2="","",ROUND(N(Products!F2)*H$2,0))</f>
        <v>400</v>
      </c>
      <c r="I4">
        <f>IF(Products!A2="","",ROUND(N(Products!F2)*I$2,0))</f>
        <v>480</v>
      </c>
      <c r="J4">
        <f>IF(Products!A2="","",ROUND(N(Products!F2)*J$2,0))</f>
        <v>560</v>
      </c>
      <c r="K4">
        <f>IF(Products!A2="","",ROUND(N(Products!F2)*K$2,0))</f>
        <v>640</v>
      </c>
      <c r="L4">
        <f>IF(Products!A2="","",ROUND(N(Products!F2)*L$2,0))</f>
        <v>720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5440</v>
      </c>
    </row>
    <row r="5">
      <c r="A5" t="str">
        <f>IF(Products!A3="","",Products!A3&amp;" (units)")</f>
        <v>Restaurant mix, 1 lb bag (units)</v>
      </c>
      <c r="C5">
        <f>IF(Products!A3="","",ROUND(N(Products!F3)*C$2,0))</f>
        <v>9</v>
      </c>
      <c r="D5">
        <f>IF(Products!A3="","",ROUND(N(Products!F3)*D$2,0))</f>
        <v>12</v>
      </c>
      <c r="E5">
        <f>IF(Products!A3="","",ROUND(N(Products!F3)*E$2,0))</f>
        <v>15</v>
      </c>
      <c r="F5">
        <f>IF(Products!A3="","",ROUND(N(Products!F3)*F$2,0))</f>
        <v>18</v>
      </c>
      <c r="G5">
        <f>IF(Products!A3="","",ROUND(N(Products!F3)*G$2,0))</f>
        <v>24</v>
      </c>
      <c r="H5">
        <f>IF(Products!A3="","",ROUND(N(Products!F3)*H$2,0))</f>
        <v>30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48</v>
      </c>
      <c r="L5">
        <f>IF(Products!A3="","",ROUND(N(Products!F3)*L$2,0))</f>
        <v>54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408</v>
      </c>
    </row>
    <row r="6">
      <c r="A6" t="str">
        <f>IF(Products!A4="","",Products!A4&amp;" (units)")</f>
        <v>Live tray, 10 x 20, to restaurants and grocers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1002</v>
      </c>
      <c r="D25" s="11">
        <f>SUMPRODUCT(Products!$B$2:$B$21,D4:D23)</f>
        <v>1336</v>
      </c>
      <c r="E25" s="11">
        <f>SUMPRODUCT(Products!$B$2:$B$21,E4:E23)</f>
        <v>1670</v>
      </c>
      <c r="F25" s="11">
        <f>SUMPRODUCT(Products!$B$2:$B$21,F4:F23)</f>
        <v>2004</v>
      </c>
      <c r="G25" s="11">
        <f>SUMPRODUCT(Products!$B$2:$B$21,G4:G23)</f>
        <v>2672</v>
      </c>
      <c r="H25" s="11">
        <f>SUMPRODUCT(Products!$B$2:$B$21,H4:H23)</f>
        <v>3340</v>
      </c>
      <c r="I25" s="11">
        <f>SUMPRODUCT(Products!$B$2:$B$21,I4:I23)</f>
        <v>4008</v>
      </c>
      <c r="J25" s="11">
        <f>SUMPRODUCT(Products!$B$2:$B$21,J4:J23)</f>
        <v>4676</v>
      </c>
      <c r="K25" s="11">
        <f>SUMPRODUCT(Products!$B$2:$B$21,K4:K23)</f>
        <v>5344</v>
      </c>
      <c r="L25" s="11">
        <f>SUMPRODUCT(Products!$B$2:$B$21,L4:L23)</f>
        <v>6012</v>
      </c>
      <c r="M25" s="11">
        <f>SUMPRODUCT(Products!$B$2:$B$21,M4:M23)</f>
        <v>6680</v>
      </c>
      <c r="N25" s="11">
        <f>SUMPRODUCT(Products!$B$2:$B$21,N4:N23)</f>
        <v>6680</v>
      </c>
      <c r="O25" s="11">
        <f>SUM(C25:N25)</f>
        <v>45424</v>
      </c>
    </row>
    <row r="26">
      <c r="A26" s="9" t="inlineStr">
        <is>
          <t>Contribution</t>
        </is>
      </c>
      <c r="C26" s="11">
        <f>SUMPRODUCT(Products!$D$2:$D$21,C4:C23)</f>
        <v>685.8</v>
      </c>
      <c r="D26" s="11">
        <f>SUMPRODUCT(Products!$D$2:$D$21,D4:D23)</f>
        <v>914.4</v>
      </c>
      <c r="E26" s="11">
        <f>SUMPRODUCT(Products!$D$2:$D$21,E4:E23)</f>
        <v>1143</v>
      </c>
      <c r="F26" s="11">
        <f>SUMPRODUCT(Products!$D$2:$D$21,F4:F23)</f>
        <v>1371.6</v>
      </c>
      <c r="G26" s="11">
        <f>SUMPRODUCT(Products!$D$2:$D$21,G4:G23)</f>
        <v>1828.8</v>
      </c>
      <c r="H26" s="11">
        <f>SUMPRODUCT(Products!$D$2:$D$21,H4:H23)</f>
        <v>2286</v>
      </c>
      <c r="I26" s="11">
        <f>SUMPRODUCT(Products!$D$2:$D$21,I4:I23)</f>
        <v>2743.2</v>
      </c>
      <c r="J26" s="11">
        <f>SUMPRODUCT(Products!$D$2:$D$21,J4:J23)</f>
        <v>3200.4</v>
      </c>
      <c r="K26" s="11">
        <f>SUMPRODUCT(Products!$D$2:$D$21,K4:K23)</f>
        <v>3657.6</v>
      </c>
      <c r="L26" s="11">
        <f>SUMPRODUCT(Products!$D$2:$D$21,L4:L23)</f>
        <v>4114.8</v>
      </c>
      <c r="M26" s="11">
        <f>SUMPRODUCT(Products!$D$2:$D$21,M4:M23)</f>
        <v>4572</v>
      </c>
      <c r="N26" s="11">
        <f>SUMPRODUCT(Products!$D$2:$D$21,N4:N23)</f>
        <v>4572</v>
      </c>
      <c r="O26" s="11">
        <f>SUM(C26:N26)</f>
        <v>31089.6</v>
      </c>
    </row>
    <row r="27">
      <c r="A27" s="9" t="inlineStr">
        <is>
          <t>Fixed costs</t>
        </is>
      </c>
      <c r="C27" s="11">
        <f>'Fixed costs'!$B$22</f>
        <v>480</v>
      </c>
      <c r="D27" s="11">
        <f>'Fixed costs'!$B$22</f>
        <v>480</v>
      </c>
      <c r="E27" s="11">
        <f>'Fixed costs'!$B$22</f>
        <v>480</v>
      </c>
      <c r="F27" s="11">
        <f>'Fixed costs'!$B$22</f>
        <v>480</v>
      </c>
      <c r="G27" s="11">
        <f>'Fixed costs'!$B$22</f>
        <v>480</v>
      </c>
      <c r="H27" s="11">
        <f>'Fixed costs'!$B$22</f>
        <v>480</v>
      </c>
      <c r="I27" s="11">
        <f>'Fixed costs'!$B$22</f>
        <v>480</v>
      </c>
      <c r="J27" s="11">
        <f>'Fixed costs'!$B$22</f>
        <v>480</v>
      </c>
      <c r="K27" s="11">
        <f>'Fixed costs'!$B$22</f>
        <v>480</v>
      </c>
      <c r="L27" s="11">
        <f>'Fixed costs'!$B$22</f>
        <v>480</v>
      </c>
      <c r="M27" s="11">
        <f>'Fixed costs'!$B$22</f>
        <v>480</v>
      </c>
      <c r="N27" s="11">
        <f>'Fixed costs'!$B$22</f>
        <v>480</v>
      </c>
      <c r="O27" s="11">
        <f>SUM(C27:N27)</f>
        <v>5760</v>
      </c>
    </row>
    <row r="28">
      <c r="A28" s="9" t="inlineStr">
        <is>
          <t>Profit</t>
        </is>
      </c>
      <c r="C28" s="11">
        <f>C26-C27</f>
        <v>205.8</v>
      </c>
      <c r="D28" s="11">
        <f>D26-D27</f>
        <v>434.4</v>
      </c>
      <c r="E28" s="11">
        <f>E26-E27</f>
        <v>663</v>
      </c>
      <c r="F28" s="11">
        <f>F26-F27</f>
        <v>891.6</v>
      </c>
      <c r="G28" s="11">
        <f>G26-G27</f>
        <v>1348.8</v>
      </c>
      <c r="H28" s="11">
        <f>H26-H27</f>
        <v>1806</v>
      </c>
      <c r="I28" s="11">
        <f>I26-I27</f>
        <v>2263.2</v>
      </c>
      <c r="J28" s="11">
        <f>J26-J27</f>
        <v>2720.4</v>
      </c>
      <c r="K28" s="11">
        <f>K26-K27</f>
        <v>3177.6</v>
      </c>
      <c r="L28" s="11">
        <f>L26-L27</f>
        <v>3634.8</v>
      </c>
      <c r="M28" s="11">
        <f>M26-M27</f>
        <v>4092</v>
      </c>
      <c r="N28" s="11">
        <f>N26-N27</f>
        <v>4092</v>
      </c>
      <c r="O28" s="11">
        <f>SUM(C28:N28)</f>
        <v>25329.6</v>
      </c>
    </row>
    <row r="29">
      <c r="A29" s="9" t="inlineStr">
        <is>
          <t>Cash, start of year to date</t>
        </is>
      </c>
      <c r="C29" s="11">
        <f>C28</f>
        <v>205.8</v>
      </c>
      <c r="D29" s="11">
        <f>C29+D28</f>
        <v>640.2</v>
      </c>
      <c r="E29" s="11">
        <f>D29+E28</f>
        <v>1303.2</v>
      </c>
      <c r="F29" s="11">
        <f>E29+F28</f>
        <v>2194.8</v>
      </c>
      <c r="G29" s="11">
        <f>F29+G28</f>
        <v>3543.6</v>
      </c>
      <c r="H29" s="11">
        <f>G29+H28</f>
        <v>5349.6</v>
      </c>
      <c r="I29" s="11">
        <f>H29+I28</f>
        <v>7612.8</v>
      </c>
      <c r="J29" s="11">
        <f>I29+J28</f>
        <v>10333.2</v>
      </c>
      <c r="K29" s="11">
        <f>J29+K28</f>
        <v>13510.8</v>
      </c>
      <c r="L29" s="11">
        <f>K29+L28</f>
        <v>17145.6</v>
      </c>
      <c r="M29" s="11">
        <f>L29+M28</f>
        <v>21237.6</v>
      </c>
      <c r="N29" s="11">
        <f>M29+N28</f>
        <v>25329.6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205.8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Power for lights and fans</t>
        </is>
      </c>
      <c r="B2" s="13" t="n">
        <v>120</v>
      </c>
    </row>
    <row r="3">
      <c r="A3" t="inlineStr">
        <is>
          <t>Market fees, four Saturdays</t>
        </is>
      </c>
      <c r="B3" s="13" t="n">
        <v>160</v>
      </c>
    </row>
    <row r="4">
      <c r="A4" t="inlineStr">
        <is>
          <t>Vehicle</t>
        </is>
      </c>
      <c r="B4" s="13" t="n">
        <v>100</v>
      </c>
    </row>
    <row r="5">
      <c r="A5" t="inlineStr">
        <is>
          <t>Insurance</t>
        </is>
      </c>
      <c r="B5" s="13" t="n">
        <v>40</v>
      </c>
    </row>
    <row r="6">
      <c r="A6" t="inlineStr">
        <is>
          <t>Website and online orders</t>
        </is>
      </c>
      <c r="B6" s="13" t="n">
        <v>30</v>
      </c>
    </row>
    <row r="7">
      <c r="A7" t="inlineStr">
        <is>
          <t>Software and card fees</t>
        </is>
      </c>
      <c r="B7" s="13" t="n">
        <v>30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480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Racks and LED grow lights for 100 trays</t>
        </is>
      </c>
      <c r="B2" s="13" t="n">
        <v>1800</v>
      </c>
    </row>
    <row r="3">
      <c r="A3" t="inlineStr">
        <is>
          <t>Trays and lids, 120</t>
        </is>
      </c>
      <c r="B3" s="13" t="n">
        <v>400</v>
      </c>
    </row>
    <row r="4">
      <c r="A4" t="inlineStr">
        <is>
          <t>Seeds, first order</t>
        </is>
      </c>
      <c r="B4" s="13" t="n">
        <v>400</v>
      </c>
    </row>
    <row r="5">
      <c r="A5" t="inlineStr">
        <is>
          <t>Growing medium</t>
        </is>
      </c>
      <c r="B5" s="13" t="n">
        <v>200</v>
      </c>
    </row>
    <row r="6">
      <c r="A6" t="inlineStr">
        <is>
          <t>Fans, humidity and temperature monitors</t>
        </is>
      </c>
      <c r="B6" s="13" t="n">
        <v>250</v>
      </c>
    </row>
    <row r="7">
      <c r="A7" t="inlineStr">
        <is>
          <t>Harvest scissors, scale and wash station</t>
        </is>
      </c>
      <c r="B7" s="13" t="n">
        <v>150</v>
      </c>
    </row>
    <row r="8">
      <c r="A8" t="inlineStr">
        <is>
          <t>Clamshells, bags and labels</t>
        </is>
      </c>
      <c r="B8" s="13" t="n">
        <v>350</v>
      </c>
    </row>
    <row r="9">
      <c r="A9" t="inlineStr">
        <is>
          <t>Market tent and table</t>
        </is>
      </c>
      <c r="B9" s="13" t="n">
        <v>300</v>
      </c>
    </row>
    <row r="10">
      <c r="A10" t="inlineStr">
        <is>
          <t>Product liability insurance, first year</t>
        </is>
      </c>
      <c r="B10" s="13" t="n">
        <v>450</v>
      </c>
    </row>
    <row r="11">
      <c r="A11" t="inlineStr">
        <is>
          <t>Licenses and registration</t>
        </is>
      </c>
      <c r="B11" s="13" t="n">
        <v>100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4400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5900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Microgreens business plan: first-year numbers</t>
        </is>
      </c>
    </row>
    <row r="2" ht="15" customHeight="1">
      <c r="A2" s="4" t="inlineStr">
        <is>
          <t>From the article: https://www.tarostack.com/articles/microgreens-business-plan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