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Meal, ordered one at a time</t>
        </is>
      </c>
      <c r="B2" s="2" t="n">
        <v>14</v>
      </c>
      <c r="C2" s="2" t="n">
        <v>9.56</v>
      </c>
      <c r="D2" s="2">
        <f>IF(OR(B2="",C2=""),"",B2-C2)</f>
        <v>4.44</v>
      </c>
      <c r="E2" s="3">
        <f>IF(OR(D2="",N(B2)=0),"",D2/B2)</f>
        <v>0.317142857142857</v>
      </c>
      <c r="F2" t="n">
        <v>400</v>
      </c>
    </row>
    <row r="3">
      <c r="A3" t="inlineStr">
        <is>
          <t>Meal, weekly plan of 10</t>
        </is>
      </c>
      <c r="B3" s="2" t="n">
        <v>12.5</v>
      </c>
      <c r="C3" s="2" t="n">
        <v>9.1</v>
      </c>
      <c r="D3" s="2">
        <f>IF(OR(B3="",C3=""),"",B3-C3)</f>
        <v>3.4</v>
      </c>
      <c r="E3" s="3">
        <f>IF(OR(D3="",N(B3)=0),"",D3/B3)</f>
        <v>0.272</v>
      </c>
      <c r="F3" t="n">
        <v>900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Meal, ordered one at a time (units)</v>
      </c>
      <c r="C4">
        <f>IF(Products!A2="","",ROUND(N(Products!F2)*C$2,0))</f>
        <v>60</v>
      </c>
      <c r="D4">
        <f>IF(Products!A2="","",ROUND(N(Products!F2)*D$2,0))</f>
        <v>80</v>
      </c>
      <c r="E4">
        <f>IF(Products!A2="","",ROUND(N(Products!F2)*E$2,0))</f>
        <v>100</v>
      </c>
      <c r="F4">
        <f>IF(Products!A2="","",ROUND(N(Products!F2)*F$2,0))</f>
        <v>120</v>
      </c>
      <c r="G4">
        <f>IF(Products!A2="","",ROUND(N(Products!F2)*G$2,0))</f>
        <v>160</v>
      </c>
      <c r="H4">
        <f>IF(Products!A2="","",ROUND(N(Products!F2)*H$2,0))</f>
        <v>200</v>
      </c>
      <c r="I4">
        <f>IF(Products!A2="","",ROUND(N(Products!F2)*I$2,0))</f>
        <v>240</v>
      </c>
      <c r="J4">
        <f>IF(Products!A2="","",ROUND(N(Products!F2)*J$2,0))</f>
        <v>280</v>
      </c>
      <c r="K4">
        <f>IF(Products!A2="","",ROUND(N(Products!F2)*K$2,0))</f>
        <v>320</v>
      </c>
      <c r="L4">
        <f>IF(Products!A2="","",ROUND(N(Products!F2)*L$2,0))</f>
        <v>360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2720</v>
      </c>
    </row>
    <row r="5">
      <c r="A5" t="str">
        <f>IF(Products!A3="","",Products!A3&amp;" (units)")</f>
        <v>Meal, weekly plan of 10 (units)</v>
      </c>
      <c r="C5">
        <f>IF(Products!A3="","",ROUND(N(Products!F3)*C$2,0))</f>
        <v>135</v>
      </c>
      <c r="D5">
        <f>IF(Products!A3="","",ROUND(N(Products!F3)*D$2,0))</f>
        <v>180</v>
      </c>
      <c r="E5">
        <f>IF(Products!A3="","",ROUND(N(Products!F3)*E$2,0))</f>
        <v>225</v>
      </c>
      <c r="F5">
        <f>IF(Products!A3="","",ROUND(N(Products!F3)*F$2,0))</f>
        <v>270</v>
      </c>
      <c r="G5">
        <f>IF(Products!A3="","",ROUND(N(Products!F3)*G$2,0))</f>
        <v>360</v>
      </c>
      <c r="H5">
        <f>IF(Products!A3="","",ROUND(N(Products!F3)*H$2,0))</f>
        <v>450</v>
      </c>
      <c r="I5">
        <f>IF(Products!A3="","",ROUND(N(Products!F3)*I$2,0))</f>
        <v>540</v>
      </c>
      <c r="J5">
        <f>IF(Products!A3="","",ROUND(N(Products!F3)*J$2,0))</f>
        <v>630</v>
      </c>
      <c r="K5">
        <f>IF(Products!A3="","",ROUND(N(Products!F3)*K$2,0))</f>
        <v>720</v>
      </c>
      <c r="L5">
        <f>IF(Products!A3="","",ROUND(N(Products!F3)*L$2,0))</f>
        <v>810</v>
      </c>
      <c r="M5">
        <f>IF(Products!A3="","",ROUND(N(Products!F3)*M$2,0))</f>
        <v>900</v>
      </c>
      <c r="N5">
        <f>IF(Products!A3="","",ROUND(N(Products!F3)*N$2,0))</f>
        <v>900</v>
      </c>
      <c r="O5">
        <f>IF(Products!A3="","",SUM(C5:N5))</f>
        <v>6120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2527.5</v>
      </c>
      <c r="D25" s="7">
        <f>SUMPRODUCT(Products!$B$2:$B$21,D4:D23)</f>
        <v>3370</v>
      </c>
      <c r="E25" s="7">
        <f>SUMPRODUCT(Products!$B$2:$B$21,E4:E23)</f>
        <v>4212.5</v>
      </c>
      <c r="F25" s="7">
        <f>SUMPRODUCT(Products!$B$2:$B$21,F4:F23)</f>
        <v>5055</v>
      </c>
      <c r="G25" s="7">
        <f>SUMPRODUCT(Products!$B$2:$B$21,G4:G23)</f>
        <v>6740</v>
      </c>
      <c r="H25" s="7">
        <f>SUMPRODUCT(Products!$B$2:$B$21,H4:H23)</f>
        <v>8425</v>
      </c>
      <c r="I25" s="7">
        <f>SUMPRODUCT(Products!$B$2:$B$21,I4:I23)</f>
        <v>10110</v>
      </c>
      <c r="J25" s="7">
        <f>SUMPRODUCT(Products!$B$2:$B$21,J4:J23)</f>
        <v>11795</v>
      </c>
      <c r="K25" s="7">
        <f>SUMPRODUCT(Products!$B$2:$B$21,K4:K23)</f>
        <v>13480</v>
      </c>
      <c r="L25" s="7">
        <f>SUMPRODUCT(Products!$B$2:$B$21,L4:L23)</f>
        <v>15165</v>
      </c>
      <c r="M25" s="7">
        <f>SUMPRODUCT(Products!$B$2:$B$21,M4:M23)</f>
        <v>16850</v>
      </c>
      <c r="N25" s="7">
        <f>SUMPRODUCT(Products!$B$2:$B$21,N4:N23)</f>
        <v>16850</v>
      </c>
      <c r="O25" s="7">
        <f>SUM(C25:N25)</f>
        <v>114580</v>
      </c>
    </row>
    <row r="26">
      <c r="A26" s="5" t="inlineStr">
        <is>
          <t>Contribution</t>
        </is>
      </c>
      <c r="C26" s="7">
        <f>SUMPRODUCT(Products!$D$2:$D$21,C4:C23)</f>
        <v>725.4</v>
      </c>
      <c r="D26" s="7">
        <f>SUMPRODUCT(Products!$D$2:$D$21,D4:D23)</f>
        <v>967.2</v>
      </c>
      <c r="E26" s="7">
        <f>SUMPRODUCT(Products!$D$2:$D$21,E4:E23)</f>
        <v>1209</v>
      </c>
      <c r="F26" s="7">
        <f>SUMPRODUCT(Products!$D$2:$D$21,F4:F23)</f>
        <v>1450.8</v>
      </c>
      <c r="G26" s="7">
        <f>SUMPRODUCT(Products!$D$2:$D$21,G4:G23)</f>
        <v>1934.4</v>
      </c>
      <c r="H26" s="7">
        <f>SUMPRODUCT(Products!$D$2:$D$21,H4:H23)</f>
        <v>2418</v>
      </c>
      <c r="I26" s="7">
        <f>SUMPRODUCT(Products!$D$2:$D$21,I4:I23)</f>
        <v>2901.6</v>
      </c>
      <c r="J26" s="7">
        <f>SUMPRODUCT(Products!$D$2:$D$21,J4:J23)</f>
        <v>3385.2</v>
      </c>
      <c r="K26" s="7">
        <f>SUMPRODUCT(Products!$D$2:$D$21,K4:K23)</f>
        <v>3868.8</v>
      </c>
      <c r="L26" s="7">
        <f>SUMPRODUCT(Products!$D$2:$D$21,L4:L23)</f>
        <v>4352.4</v>
      </c>
      <c r="M26" s="7">
        <f>SUMPRODUCT(Products!$D$2:$D$21,M4:M23)</f>
        <v>4836</v>
      </c>
      <c r="N26" s="7">
        <f>SUMPRODUCT(Products!$D$2:$D$21,N4:N23)</f>
        <v>4836</v>
      </c>
      <c r="O26" s="7">
        <f>SUM(C26:N26)</f>
        <v>32884.8</v>
      </c>
    </row>
    <row r="27">
      <c r="A27" s="5" t="inlineStr">
        <is>
          <t>Fixed costs</t>
        </is>
      </c>
      <c r="C27" s="7">
        <f>'Fixed costs'!$B$22</f>
        <v>705</v>
      </c>
      <c r="D27" s="7">
        <f>'Fixed costs'!$B$22</f>
        <v>705</v>
      </c>
      <c r="E27" s="7">
        <f>'Fixed costs'!$B$22</f>
        <v>705</v>
      </c>
      <c r="F27" s="7">
        <f>'Fixed costs'!$B$22</f>
        <v>705</v>
      </c>
      <c r="G27" s="7">
        <f>'Fixed costs'!$B$22</f>
        <v>705</v>
      </c>
      <c r="H27" s="7">
        <f>'Fixed costs'!$B$22</f>
        <v>705</v>
      </c>
      <c r="I27" s="7">
        <f>'Fixed costs'!$B$22</f>
        <v>705</v>
      </c>
      <c r="J27" s="7">
        <f>'Fixed costs'!$B$22</f>
        <v>705</v>
      </c>
      <c r="K27" s="7">
        <f>'Fixed costs'!$B$22</f>
        <v>705</v>
      </c>
      <c r="L27" s="7">
        <f>'Fixed costs'!$B$22</f>
        <v>705</v>
      </c>
      <c r="M27" s="7">
        <f>'Fixed costs'!$B$22</f>
        <v>705</v>
      </c>
      <c r="N27" s="7">
        <f>'Fixed costs'!$B$22</f>
        <v>705</v>
      </c>
      <c r="O27" s="7">
        <f>SUM(C27:N27)</f>
        <v>8460</v>
      </c>
    </row>
    <row r="28">
      <c r="A28" s="5" t="inlineStr">
        <is>
          <t>Profit</t>
        </is>
      </c>
      <c r="C28" s="7">
        <f>C26-C27</f>
        <v>20.4000000000001</v>
      </c>
      <c r="D28" s="7">
        <f>D26-D27</f>
        <v>262.2</v>
      </c>
      <c r="E28" s="7">
        <f>E26-E27</f>
        <v>504</v>
      </c>
      <c r="F28" s="7">
        <f>F26-F27</f>
        <v>745.8</v>
      </c>
      <c r="G28" s="7">
        <f>G26-G27</f>
        <v>1229.4</v>
      </c>
      <c r="H28" s="7">
        <f>H26-H27</f>
        <v>1713</v>
      </c>
      <c r="I28" s="7">
        <f>I26-I27</f>
        <v>2196.6</v>
      </c>
      <c r="J28" s="7">
        <f>J26-J27</f>
        <v>2680.2</v>
      </c>
      <c r="K28" s="7">
        <f>K26-K27</f>
        <v>3163.8</v>
      </c>
      <c r="L28" s="7">
        <f>L26-L27</f>
        <v>3647.4</v>
      </c>
      <c r="M28" s="7">
        <f>M26-M27</f>
        <v>4131</v>
      </c>
      <c r="N28" s="7">
        <f>N26-N27</f>
        <v>4131</v>
      </c>
      <c r="O28" s="7">
        <f>SUM(C28:N28)</f>
        <v>24424.8</v>
      </c>
    </row>
    <row r="29">
      <c r="A29" s="5" t="inlineStr">
        <is>
          <t>Cash, start of year to date</t>
        </is>
      </c>
      <c r="C29" s="7">
        <f>C28</f>
        <v>20.4000000000001</v>
      </c>
      <c r="D29" s="7">
        <f>C29+D28</f>
        <v>282.6</v>
      </c>
      <c r="E29" s="7">
        <f>D29+E28</f>
        <v>786.6</v>
      </c>
      <c r="F29" s="7">
        <f>E29+F28</f>
        <v>1532.4</v>
      </c>
      <c r="G29" s="7">
        <f>F29+G28</f>
        <v>2761.8</v>
      </c>
      <c r="H29" s="7">
        <f>G29+H28</f>
        <v>4474.8</v>
      </c>
      <c r="I29" s="7">
        <f>H29+I28</f>
        <v>6671.4</v>
      </c>
      <c r="J29" s="7">
        <f>I29+J28</f>
        <v>9351.6</v>
      </c>
      <c r="K29" s="7">
        <f>J29+K28</f>
        <v>12515.4</v>
      </c>
      <c r="L29" s="7">
        <f>K29+L28</f>
        <v>16162.8</v>
      </c>
      <c r="M29" s="7">
        <f>L29+M28</f>
        <v>20293.8</v>
      </c>
      <c r="N29" s="7">
        <f>M29+N28</f>
        <v>24424.8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20.4000000000001</v>
      </c>
    </row>
    <row r="35">
      <c r="A35" s="5" t="inlineStr">
        <is>
          <t>Working cash in the startup budget</t>
        </is>
      </c>
      <c r="C35" s="7">
        <f>Startup!B22</f>
        <v>2500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Insurance</t>
        </is>
      </c>
      <c r="B2" s="9" t="n">
        <v>75</v>
      </c>
    </row>
    <row r="3">
      <c r="A3" t="inlineStr">
        <is>
          <t>Ordering website and software</t>
        </is>
      </c>
      <c r="B3" s="9" t="n">
        <v>80</v>
      </c>
    </row>
    <row r="4">
      <c r="A4" t="inlineStr">
        <is>
          <t>Marketing and samples</t>
        </is>
      </c>
      <c r="B4" s="9" t="n">
        <v>400</v>
      </c>
    </row>
    <row r="5">
      <c r="A5" t="inlineStr">
        <is>
          <t>Freezer and storage space</t>
        </is>
      </c>
      <c r="B5" s="9" t="n">
        <v>100</v>
      </c>
    </row>
    <row r="6">
      <c r="A6" t="inlineStr">
        <is>
          <t>Phone and card reader</t>
        </is>
      </c>
      <c r="B6" s="9" t="n">
        <v>50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705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Health permit and business license</t>
        </is>
      </c>
      <c r="B2" s="9" t="n">
        <v>600</v>
      </c>
    </row>
    <row r="3">
      <c r="A3" t="inlineStr">
        <is>
          <t>Food manager certification</t>
        </is>
      </c>
      <c r="B3" s="9" t="n">
        <v>150</v>
      </c>
    </row>
    <row r="4">
      <c r="A4" t="inlineStr">
        <is>
          <t>Kitchen deposit and first month</t>
        </is>
      </c>
      <c r="B4" s="9" t="n">
        <v>1000</v>
      </c>
    </row>
    <row r="5">
      <c r="A5" t="inlineStr">
        <is>
          <t>Containers, lids and labels for the first 2,000 meals</t>
        </is>
      </c>
      <c r="B5" s="9" t="n">
        <v>1240</v>
      </c>
    </row>
    <row r="6">
      <c r="A6" t="inlineStr">
        <is>
          <t>Scale, sealer, label printer</t>
        </is>
      </c>
      <c r="B6" s="9" t="n">
        <v>500</v>
      </c>
    </row>
    <row r="7">
      <c r="A7" t="inlineStr">
        <is>
          <t>Insulated bags and coolers for delivery</t>
        </is>
      </c>
      <c r="B7" s="9" t="n">
        <v>350</v>
      </c>
    </row>
    <row r="8">
      <c r="A8" t="inlineStr">
        <is>
          <t>Product liability insurance, first year</t>
        </is>
      </c>
      <c r="B8" s="9" t="n">
        <v>900</v>
      </c>
    </row>
    <row r="9">
      <c r="A9" t="inlineStr">
        <is>
          <t>Ordering website</t>
        </is>
      </c>
      <c r="B9" s="9" t="n">
        <v>300</v>
      </c>
    </row>
    <row r="10">
      <c r="A10" t="inlineStr">
        <is>
          <t>Launch marketing</t>
        </is>
      </c>
      <c r="B10" s="9" t="n">
        <v>500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5540</v>
      </c>
    </row>
    <row r="22">
      <c r="A22" t="inlineStr">
        <is>
          <t>Working cash</t>
        </is>
      </c>
      <c r="B22" s="11" t="n">
        <v>2500</v>
      </c>
    </row>
    <row r="23">
      <c r="A23" s="5" t="inlineStr">
        <is>
          <t>Total to start</t>
        </is>
      </c>
      <c r="B23" s="10">
        <f>B21+B22</f>
        <v>8040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Meal prep business plan: first-year numbers</t>
        </is>
      </c>
    </row>
    <row r="2" ht="15" customHeight="1">
      <c r="A2" s="13" t="inlineStr">
        <is>
          <t>From the article: https://www.tarostack.com/articles/meal-prep-business-plan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