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RP" sheetId="1" state="visible" r:id="rId1"/>
    <sheet xmlns:r="http://schemas.openxmlformats.org/officeDocument/2006/relationships" name="Read me" sheetId="2" state="visible" r:id="rId2"/>
  </sheets>
  <definedNames>
    <definedName name="_xlnm.Print_Titles" localSheetId="0">'MRP'!$1:$1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i val="1"/>
      <color rgb="006B6379"/>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0" fillId="2" borderId="0" pivotButton="0" quotePrefix="0" xfId="0"/>
    <xf numFmtId="3" fontId="0" fillId="0" borderId="0" pivotButton="0" quotePrefix="0" xfId="0"/>
    <xf numFmtId="3" fontId="0" fillId="2" borderId="0" pivotButton="0" quotePrefix="0" xfId="0"/>
    <xf numFmtId="0" fontId="0" fillId="0" borderId="0" applyAlignment="1" pivotButton="0" quotePrefix="0" xfId="0">
      <alignment vertical="top" wrapText="1"/>
    </xf>
    <xf numFmtId="3"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dxfs count="2">
    <dxf>
      <font>
        <b val="1"/>
        <color rgb="00B42318"/>
      </font>
      <fill>
        <patternFill patternType="solid">
          <bgColor rgb="00FDECEA"/>
        </patternFill>
      </fill>
    </dxf>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44"/>
  <sheetViews>
    <sheetView tabSelected="1" workbookViewId="0">
      <selection activeCell="A1" sqref="A1"/>
    </sheetView>
  </sheetViews>
  <sheetFormatPr baseColWidth="8" defaultRowHeight="15"/>
  <cols>
    <col width="30" customWidth="1" min="1" max="1"/>
    <col width="10" customWidth="1" min="2" max="2"/>
    <col width="10" customWidth="1" min="3" max="3"/>
    <col width="10" customWidth="1" min="4" max="4"/>
    <col width="10" customWidth="1" min="5" max="5"/>
    <col width="10" customWidth="1" min="6" max="6"/>
    <col width="10" customWidth="1" min="7" max="7"/>
    <col width="18" customWidth="1" min="9" max="9"/>
    <col width="9" customWidth="1" min="10" max="10"/>
  </cols>
  <sheetData>
    <row r="1">
      <c r="A1" s="1" t="inlineStr">
        <is>
          <t>Week</t>
        </is>
      </c>
      <c r="B1" s="1" t="n">
        <v>1</v>
      </c>
      <c r="C1" s="1" t="n">
        <v>2</v>
      </c>
      <c r="D1" s="1" t="n">
        <v>3</v>
      </c>
      <c r="E1" s="1" t="n">
        <v>4</v>
      </c>
      <c r="F1" s="1" t="n">
        <v>5</v>
      </c>
      <c r="G1" s="1" t="n">
        <v>6</v>
      </c>
    </row>
    <row r="2">
      <c r="A2" s="1" t="inlineStr">
        <is>
          <t>Runs planned (150 bags each)</t>
        </is>
      </c>
      <c r="B2" s="2" t="n">
        <v>2</v>
      </c>
      <c r="C2" s="2" t="n">
        <v>3</v>
      </c>
      <c r="D2" s="2" t="n">
        <v>3</v>
      </c>
      <c r="E2" s="2" t="n">
        <v>4</v>
      </c>
      <c r="F2" s="2" t="n">
        <v>4</v>
      </c>
      <c r="G2" s="2" t="n">
        <v>5</v>
      </c>
    </row>
    <row r="3"/>
    <row r="4">
      <c r="A4" s="1" t="inlineStr">
        <is>
          <t>Rolled oats (lb)</t>
        </is>
      </c>
      <c r="I4" t="inlineStr">
        <is>
          <t>Per run</t>
        </is>
      </c>
      <c r="J4" s="2" t="n">
        <v>52.8</v>
      </c>
    </row>
    <row r="5">
      <c r="A5" t="inlineStr">
        <is>
          <t>Gross requirements</t>
        </is>
      </c>
      <c r="B5" s="3">
        <f>B$2*$J$4</f>
        <v>105.6</v>
      </c>
      <c r="C5" s="3">
        <f>C$2*$J$4</f>
        <v>158.4</v>
      </c>
      <c r="D5" s="3">
        <f>D$2*$J$4</f>
        <v>158.4</v>
      </c>
      <c r="E5" s="3">
        <f>E$2*$J$4</f>
        <v>211.2</v>
      </c>
      <c r="F5" s="3">
        <f>F$2*$J$4</f>
        <v>211.2</v>
      </c>
      <c r="G5" s="3">
        <f>G$2*$J$4</f>
        <v>264</v>
      </c>
      <c r="I5" t="inlineStr">
        <is>
          <t>On hand at start</t>
        </is>
      </c>
      <c r="J5" s="2" t="n">
        <v>200</v>
      </c>
    </row>
    <row r="6">
      <c r="A6" t="inlineStr">
        <is>
          <t>Scheduled receipts</t>
        </is>
      </c>
      <c r="B6" s="4" t="n"/>
      <c r="C6" s="4" t="n">
        <v>500</v>
      </c>
      <c r="D6" s="4" t="n"/>
      <c r="E6" s="4" t="n"/>
      <c r="F6" s="4" t="n"/>
      <c r="G6" s="4" t="n"/>
      <c r="I6" t="inlineStr">
        <is>
          <t>Safety stock</t>
        </is>
      </c>
      <c r="J6" s="2" t="n">
        <v>50</v>
      </c>
    </row>
    <row r="7">
      <c r="A7" t="inlineStr">
        <is>
          <t>Net requirements</t>
        </is>
      </c>
      <c r="B7" s="3">
        <f>MAX(0,$J$6-($J$5+N(B6)-B5))</f>
        <v>0</v>
      </c>
      <c r="C7" s="3">
        <f>MAX(0,$J$6-(B9+N(C6)-C5))</f>
        <v>0</v>
      </c>
      <c r="D7" s="3">
        <f>MAX(0,$J$6-(C9+N(D6)-D5))</f>
        <v>0</v>
      </c>
      <c r="E7" s="3">
        <f>MAX(0,$J$6-(D9+N(E6)-E5))</f>
        <v>0</v>
      </c>
      <c r="F7" s="3">
        <f>MAX(0,$J$6-(E9+N(F6)-F5))</f>
        <v>194.8</v>
      </c>
      <c r="G7" s="3">
        <f>MAX(0,$J$6-(F9+N(G6)-G5))</f>
        <v>258.8</v>
      </c>
      <c r="I7" t="inlineStr">
        <is>
          <t>Order multiple</t>
        </is>
      </c>
      <c r="J7" s="2" t="n">
        <v>50</v>
      </c>
    </row>
    <row r="8">
      <c r="A8" t="inlineStr">
        <is>
          <t>Planned receipts</t>
        </is>
      </c>
      <c r="B8" s="3">
        <f>IF(B7=0,0,MAX($J$8,ROUNDUP(B7/$J$7,0)*$J$7))</f>
        <v>0</v>
      </c>
      <c r="C8" s="3">
        <f>IF(C7=0,0,MAX($J$8,ROUNDUP(C7/$J$7,0)*$J$7))</f>
        <v>0</v>
      </c>
      <c r="D8" s="3">
        <f>IF(D7=0,0,MAX($J$8,ROUNDUP(D7/$J$7,0)*$J$7))</f>
        <v>0</v>
      </c>
      <c r="E8" s="3">
        <f>IF(E7=0,0,MAX($J$8,ROUNDUP(E7/$J$7,0)*$J$7))</f>
        <v>0</v>
      </c>
      <c r="F8" s="3">
        <f>IF(F7=0,0,MAX($J$8,ROUNDUP(F7/$J$7,0)*$J$7))</f>
        <v>200</v>
      </c>
      <c r="G8" s="3">
        <f>IF(G7=0,0,MAX($J$8,ROUNDUP(G7/$J$7,0)*$J$7))</f>
        <v>300</v>
      </c>
      <c r="I8" t="inlineStr">
        <is>
          <t>Minimum order</t>
        </is>
      </c>
      <c r="J8" s="2" t="n">
        <v>50</v>
      </c>
    </row>
    <row r="9">
      <c r="A9" t="inlineStr">
        <is>
          <t>Projected on hand</t>
        </is>
      </c>
      <c r="B9" s="3">
        <f>$J$5+N(B6)+B8-B5</f>
        <v>94.4</v>
      </c>
      <c r="C9" s="3">
        <f>B9+N(C6)+C8-C5</f>
        <v>436</v>
      </c>
      <c r="D9" s="3">
        <f>C9+N(D6)+D8-D5</f>
        <v>277.6</v>
      </c>
      <c r="E9" s="3">
        <f>D9+N(E6)+E8-E5</f>
        <v>66.4</v>
      </c>
      <c r="F9" s="3">
        <f>E9+N(F6)+F8-F5</f>
        <v>55.2000000000001</v>
      </c>
      <c r="G9" s="3">
        <f>F9+N(G6)+G8-G5</f>
        <v>91.2</v>
      </c>
      <c r="I9" t="inlineStr">
        <is>
          <t>Lead time (weeks)</t>
        </is>
      </c>
      <c r="J9" s="2" t="n">
        <v>1</v>
      </c>
    </row>
    <row r="10">
      <c r="A10" t="inlineStr">
        <is>
          <t>Planned order releases</t>
        </is>
      </c>
      <c r="B10" s="3">
        <f>SUM(IF($J$9=0,B8,0),IF($J$9=1,C8,0),IF($J$9=2,D8,0),IF($J$9=3,E8,0),IF($J$9=4,F8,0),IF($J$9=5,G8,0))</f>
        <v>0</v>
      </c>
      <c r="C10" s="3">
        <f>SUM(IF($J$9=0,C8,0),IF($J$9=1,D8,0),IF($J$9=2,E8,0),IF($J$9=3,F8,0),IF($J$9=4,G8,0))</f>
        <v>0</v>
      </c>
      <c r="D10" s="3">
        <f>SUM(IF($J$9=0,D8,0),IF($J$9=1,E8,0),IF($J$9=2,F8,0),IF($J$9=3,G8,0))</f>
        <v>0</v>
      </c>
      <c r="E10" s="3">
        <f>SUM(IF($J$9=0,E8,0),IF($J$9=1,F8,0),IF($J$9=2,G8,0))</f>
        <v>200</v>
      </c>
      <c r="F10" s="3">
        <f>SUM(IF($J$9=0,F8,0),IF($J$9=1,G8,0))</f>
        <v>300</v>
      </c>
      <c r="G10" s="3">
        <f>SUM(IF($J$9=0,G8,0))</f>
        <v>0</v>
      </c>
    </row>
    <row r="11" ht="30" customHeight="1">
      <c r="A11" s="5" t="inlineStr">
        <is>
          <t>Late: should already have been ordered</t>
        </is>
      </c>
      <c r="B11" s="6">
        <f>SUM(IF($J$9&gt;=1,B8,0),IF($J$9&gt;=2,C8,0),IF($J$9&gt;=3,D8,0),IF($J$9&gt;=4,E8,0),IF($J$9&gt;=5,F8,0),IF($J$9&gt;=6,G8,0))</f>
        <v>0</v>
      </c>
    </row>
    <row r="12"/>
    <row r="13"/>
    <row r="14">
      <c r="A14" s="1" t="inlineStr">
        <is>
          <t>Almonds (lb)</t>
        </is>
      </c>
      <c r="I14" t="inlineStr">
        <is>
          <t>Per run</t>
        </is>
      </c>
      <c r="J14" s="2" t="n">
        <v>14.4</v>
      </c>
    </row>
    <row r="15">
      <c r="A15" t="inlineStr">
        <is>
          <t>Gross requirements</t>
        </is>
      </c>
      <c r="B15" s="3">
        <f>B$2*$J$14</f>
        <v>28.8</v>
      </c>
      <c r="C15" s="3">
        <f>C$2*$J$14</f>
        <v>43.2</v>
      </c>
      <c r="D15" s="3">
        <f>D$2*$J$14</f>
        <v>43.2</v>
      </c>
      <c r="E15" s="3">
        <f>E$2*$J$14</f>
        <v>57.6</v>
      </c>
      <c r="F15" s="3">
        <f>F$2*$J$14</f>
        <v>57.6</v>
      </c>
      <c r="G15" s="3">
        <f>G$2*$J$14</f>
        <v>72</v>
      </c>
      <c r="I15" t="inlineStr">
        <is>
          <t>On hand at start</t>
        </is>
      </c>
      <c r="J15" s="2" t="n">
        <v>60</v>
      </c>
    </row>
    <row r="16">
      <c r="A16" t="inlineStr">
        <is>
          <t>Scheduled receipts</t>
        </is>
      </c>
      <c r="B16" s="4" t="n"/>
      <c r="C16" s="4" t="n"/>
      <c r="D16" s="4" t="n"/>
      <c r="E16" s="4" t="n"/>
      <c r="F16" s="4" t="n"/>
      <c r="G16" s="4" t="n"/>
      <c r="I16" t="inlineStr">
        <is>
          <t>Safety stock</t>
        </is>
      </c>
      <c r="J16" s="2" t="n">
        <v>25</v>
      </c>
    </row>
    <row r="17">
      <c r="A17" t="inlineStr">
        <is>
          <t>Net requirements</t>
        </is>
      </c>
      <c r="B17" s="3">
        <f>MAX(0,$J$16-($J$15+N(B16)-B15))</f>
        <v>0</v>
      </c>
      <c r="C17" s="3">
        <f>MAX(0,$J$16-(B19+N(C16)-C15))</f>
        <v>37</v>
      </c>
      <c r="D17" s="3">
        <f>MAX(0,$J$16-(C19+N(D16)-D15))</f>
        <v>30.2</v>
      </c>
      <c r="E17" s="3">
        <f>MAX(0,$J$16-(D19+N(E16)-E15))</f>
        <v>37.8</v>
      </c>
      <c r="F17" s="3">
        <f>MAX(0,$J$16-(E19+N(F16)-F15))</f>
        <v>45.4</v>
      </c>
      <c r="G17" s="3">
        <f>MAX(0,$J$16-(F19+N(G16)-G15))</f>
        <v>67.4</v>
      </c>
      <c r="I17" t="inlineStr">
        <is>
          <t>Order multiple</t>
        </is>
      </c>
      <c r="J17" s="2" t="n">
        <v>25</v>
      </c>
    </row>
    <row r="18">
      <c r="A18" t="inlineStr">
        <is>
          <t>Planned receipts</t>
        </is>
      </c>
      <c r="B18" s="3">
        <f>IF(B17=0,0,MAX($J$18,ROUNDUP(B17/$J$17,0)*$J$17))</f>
        <v>0</v>
      </c>
      <c r="C18" s="3">
        <f>IF(C17=0,0,MAX($J$18,ROUNDUP(C17/$J$17,0)*$J$17))</f>
        <v>50</v>
      </c>
      <c r="D18" s="3">
        <f>IF(D17=0,0,MAX($J$18,ROUNDUP(D17/$J$17,0)*$J$17))</f>
        <v>50</v>
      </c>
      <c r="E18" s="3">
        <f>IF(E17=0,0,MAX($J$18,ROUNDUP(E17/$J$17,0)*$J$17))</f>
        <v>50</v>
      </c>
      <c r="F18" s="3">
        <f>IF(F17=0,0,MAX($J$18,ROUNDUP(F17/$J$17,0)*$J$17))</f>
        <v>50</v>
      </c>
      <c r="G18" s="3">
        <f>IF(G17=0,0,MAX($J$18,ROUNDUP(G17/$J$17,0)*$J$17))</f>
        <v>75</v>
      </c>
      <c r="I18" t="inlineStr">
        <is>
          <t>Minimum order</t>
        </is>
      </c>
      <c r="J18" s="2" t="n">
        <v>25</v>
      </c>
    </row>
    <row r="19">
      <c r="A19" t="inlineStr">
        <is>
          <t>Projected on hand</t>
        </is>
      </c>
      <c r="B19" s="3">
        <f>$J$15+N(B16)+B18-B15</f>
        <v>31.2</v>
      </c>
      <c r="C19" s="3">
        <f>B19+N(C16)+C18-C15</f>
        <v>38</v>
      </c>
      <c r="D19" s="3">
        <f>C19+N(D16)+D18-D15</f>
        <v>44.8</v>
      </c>
      <c r="E19" s="3">
        <f>D19+N(E16)+E18-E15</f>
        <v>37.2</v>
      </c>
      <c r="F19" s="3">
        <f>E19+N(F16)+F18-F15</f>
        <v>29.6</v>
      </c>
      <c r="G19" s="3">
        <f>F19+N(G16)+G18-G15</f>
        <v>32.6</v>
      </c>
      <c r="I19" t="inlineStr">
        <is>
          <t>Lead time (weeks)</t>
        </is>
      </c>
      <c r="J19" s="2" t="n">
        <v>2</v>
      </c>
    </row>
    <row r="20">
      <c r="A20" t="inlineStr">
        <is>
          <t>Planned order releases</t>
        </is>
      </c>
      <c r="B20" s="3">
        <f>SUM(IF($J$19=0,B18,0),IF($J$19=1,C18,0),IF($J$19=2,D18,0),IF($J$19=3,E18,0),IF($J$19=4,F18,0),IF($J$19=5,G18,0))</f>
        <v>50</v>
      </c>
      <c r="C20" s="3">
        <f>SUM(IF($J$19=0,C18,0),IF($J$19=1,D18,0),IF($J$19=2,E18,0),IF($J$19=3,F18,0),IF($J$19=4,G18,0))</f>
        <v>50</v>
      </c>
      <c r="D20" s="3">
        <f>SUM(IF($J$19=0,D18,0),IF($J$19=1,E18,0),IF($J$19=2,F18,0),IF($J$19=3,G18,0))</f>
        <v>50</v>
      </c>
      <c r="E20" s="3">
        <f>SUM(IF($J$19=0,E18,0),IF($J$19=1,F18,0),IF($J$19=2,G18,0))</f>
        <v>75</v>
      </c>
      <c r="F20" s="3">
        <f>SUM(IF($J$19=0,F18,0),IF($J$19=1,G18,0))</f>
        <v>0</v>
      </c>
      <c r="G20" s="3">
        <f>SUM(IF($J$19=0,G18,0))</f>
        <v>0</v>
      </c>
    </row>
    <row r="21" ht="30" customHeight="1">
      <c r="A21" s="5" t="inlineStr">
        <is>
          <t>Late: should already have been ordered</t>
        </is>
      </c>
      <c r="B21" s="6">
        <f>SUM(IF($J$19&gt;=1,B18,0),IF($J$19&gt;=2,C18,0),IF($J$19&gt;=3,D18,0),IF($J$19&gt;=4,E18,0),IF($J$19&gt;=5,F18,0),IF($J$19&gt;=6,G18,0))</f>
        <v>50</v>
      </c>
    </row>
    <row r="22"/>
    <row r="23"/>
    <row r="24">
      <c r="A24" s="1" t="inlineStr">
        <is>
          <t>Honey (lb)</t>
        </is>
      </c>
      <c r="I24" t="inlineStr">
        <is>
          <t>Per run</t>
        </is>
      </c>
      <c r="J24" s="2" t="n">
        <v>16.8</v>
      </c>
    </row>
    <row r="25">
      <c r="A25" t="inlineStr">
        <is>
          <t>Gross requirements</t>
        </is>
      </c>
      <c r="B25" s="3">
        <f>B$2*$J$24</f>
        <v>33.6</v>
      </c>
      <c r="C25" s="3">
        <f>C$2*$J$24</f>
        <v>50.4</v>
      </c>
      <c r="D25" s="3">
        <f>D$2*$J$24</f>
        <v>50.4</v>
      </c>
      <c r="E25" s="3">
        <f>E$2*$J$24</f>
        <v>67.2</v>
      </c>
      <c r="F25" s="3">
        <f>F$2*$J$24</f>
        <v>67.2</v>
      </c>
      <c r="G25" s="3">
        <f>G$2*$J$24</f>
        <v>84</v>
      </c>
      <c r="I25" t="inlineStr">
        <is>
          <t>On hand at start</t>
        </is>
      </c>
      <c r="J25" s="2" t="n">
        <v>90</v>
      </c>
    </row>
    <row r="26">
      <c r="A26" t="inlineStr">
        <is>
          <t>Scheduled receipts</t>
        </is>
      </c>
      <c r="B26" s="4" t="n"/>
      <c r="C26" s="4" t="n"/>
      <c r="D26" s="4" t="n"/>
      <c r="E26" s="4" t="n"/>
      <c r="F26" s="4" t="n"/>
      <c r="G26" s="4" t="n"/>
      <c r="I26" t="inlineStr">
        <is>
          <t>Safety stock</t>
        </is>
      </c>
      <c r="J26" s="2" t="n">
        <v>30</v>
      </c>
    </row>
    <row r="27">
      <c r="A27" t="inlineStr">
        <is>
          <t>Net requirements</t>
        </is>
      </c>
      <c r="B27" s="3">
        <f>MAX(0,$J$26-($J$25+N(B26)-B25))</f>
        <v>0</v>
      </c>
      <c r="C27" s="3">
        <f>MAX(0,$J$26-(B29+N(C26)-C25))</f>
        <v>24</v>
      </c>
      <c r="D27" s="3">
        <f>MAX(0,$J$26-(C29+N(D26)-D25))</f>
        <v>14.4</v>
      </c>
      <c r="E27" s="3">
        <f>MAX(0,$J$26-(D29+N(E26)-E25))</f>
        <v>21.6</v>
      </c>
      <c r="F27" s="3">
        <f>MAX(0,$J$26-(E29+N(F26)-F25))</f>
        <v>28.8</v>
      </c>
      <c r="G27" s="3">
        <f>MAX(0,$J$26-(F29+N(G26)-G25))</f>
        <v>52.8</v>
      </c>
      <c r="I27" t="inlineStr">
        <is>
          <t>Order multiple</t>
        </is>
      </c>
      <c r="J27" s="2" t="n">
        <v>60</v>
      </c>
    </row>
    <row r="28">
      <c r="A28" t="inlineStr">
        <is>
          <t>Planned receipts</t>
        </is>
      </c>
      <c r="B28" s="3">
        <f>IF(B27=0,0,MAX($J$28,ROUNDUP(B27/$J$27,0)*$J$27))</f>
        <v>0</v>
      </c>
      <c r="C28" s="3">
        <f>IF(C27=0,0,MAX($J$28,ROUNDUP(C27/$J$27,0)*$J$27))</f>
        <v>60</v>
      </c>
      <c r="D28" s="3">
        <f>IF(D27=0,0,MAX($J$28,ROUNDUP(D27/$J$27,0)*$J$27))</f>
        <v>60</v>
      </c>
      <c r="E28" s="3">
        <f>IF(E27=0,0,MAX($J$28,ROUNDUP(E27/$J$27,0)*$J$27))</f>
        <v>60</v>
      </c>
      <c r="F28" s="3">
        <f>IF(F27=0,0,MAX($J$28,ROUNDUP(F27/$J$27,0)*$J$27))</f>
        <v>60</v>
      </c>
      <c r="G28" s="3">
        <f>IF(G27=0,0,MAX($J$28,ROUNDUP(G27/$J$27,0)*$J$27))</f>
        <v>60</v>
      </c>
      <c r="I28" t="inlineStr">
        <is>
          <t>Minimum order</t>
        </is>
      </c>
      <c r="J28" s="2" t="n">
        <v>60</v>
      </c>
    </row>
    <row r="29">
      <c r="A29" t="inlineStr">
        <is>
          <t>Projected on hand</t>
        </is>
      </c>
      <c r="B29" s="3">
        <f>$J$25+N(B26)+B28-B25</f>
        <v>56.4</v>
      </c>
      <c r="C29" s="3">
        <f>B29+N(C26)+C28-C25</f>
        <v>66</v>
      </c>
      <c r="D29" s="3">
        <f>C29+N(D26)+D28-D25</f>
        <v>75.6</v>
      </c>
      <c r="E29" s="3">
        <f>D29+N(E26)+E28-E25</f>
        <v>68.4</v>
      </c>
      <c r="F29" s="3">
        <f>E29+N(F26)+F28-F25</f>
        <v>61.2</v>
      </c>
      <c r="G29" s="3">
        <f>F29+N(G26)+G28-G25</f>
        <v>37.2</v>
      </c>
      <c r="I29" t="inlineStr">
        <is>
          <t>Lead time (weeks)</t>
        </is>
      </c>
      <c r="J29" s="2" t="n">
        <v>1</v>
      </c>
    </row>
    <row r="30">
      <c r="A30" t="inlineStr">
        <is>
          <t>Planned order releases</t>
        </is>
      </c>
      <c r="B30" s="3">
        <f>SUM(IF($J$29=0,B28,0),IF($J$29=1,C28,0),IF($J$29=2,D28,0),IF($J$29=3,E28,0),IF($J$29=4,F28,0),IF($J$29=5,G28,0))</f>
        <v>60</v>
      </c>
      <c r="C30" s="3">
        <f>SUM(IF($J$29=0,C28,0),IF($J$29=1,D28,0),IF($J$29=2,E28,0),IF($J$29=3,F28,0),IF($J$29=4,G28,0))</f>
        <v>60</v>
      </c>
      <c r="D30" s="3">
        <f>SUM(IF($J$29=0,D28,0),IF($J$29=1,E28,0),IF($J$29=2,F28,0),IF($J$29=3,G28,0))</f>
        <v>60</v>
      </c>
      <c r="E30" s="3">
        <f>SUM(IF($J$29=0,E28,0),IF($J$29=1,F28,0),IF($J$29=2,G28,0))</f>
        <v>60</v>
      </c>
      <c r="F30" s="3">
        <f>SUM(IF($J$29=0,F28,0),IF($J$29=1,G28,0))</f>
        <v>60</v>
      </c>
      <c r="G30" s="3">
        <f>SUM(IF($J$29=0,G28,0))</f>
        <v>0</v>
      </c>
    </row>
    <row r="31" ht="30" customHeight="1">
      <c r="A31" s="5" t="inlineStr">
        <is>
          <t>Late: should already have been ordered</t>
        </is>
      </c>
      <c r="B31" s="6">
        <f>SUM(IF($J$29&gt;=1,B28,0),IF($J$29&gt;=2,C28,0),IF($J$29&gt;=3,D28,0),IF($J$29&gt;=4,E28,0),IF($J$29&gt;=5,F28,0),IF($J$29&gt;=6,G28,0))</f>
        <v>0</v>
      </c>
    </row>
    <row r="32"/>
    <row r="33"/>
    <row r="34">
      <c r="A34" s="1" t="inlineStr">
        <is>
          <t>Printed bags</t>
        </is>
      </c>
      <c r="I34" t="inlineStr">
        <is>
          <t>Per run</t>
        </is>
      </c>
      <c r="J34" s="2" t="n">
        <v>150</v>
      </c>
    </row>
    <row r="35">
      <c r="A35" t="inlineStr">
        <is>
          <t>Gross requirements</t>
        </is>
      </c>
      <c r="B35" s="3">
        <f>B$2*$J$34</f>
        <v>300</v>
      </c>
      <c r="C35" s="3">
        <f>C$2*$J$34</f>
        <v>450</v>
      </c>
      <c r="D35" s="3">
        <f>D$2*$J$34</f>
        <v>450</v>
      </c>
      <c r="E35" s="3">
        <f>E$2*$J$34</f>
        <v>600</v>
      </c>
      <c r="F35" s="3">
        <f>F$2*$J$34</f>
        <v>600</v>
      </c>
      <c r="G35" s="3">
        <f>G$2*$J$34</f>
        <v>750</v>
      </c>
      <c r="I35" t="inlineStr">
        <is>
          <t>On hand at start</t>
        </is>
      </c>
      <c r="J35" s="2" t="n">
        <v>600</v>
      </c>
    </row>
    <row r="36">
      <c r="A36" t="inlineStr">
        <is>
          <t>Scheduled receipts</t>
        </is>
      </c>
      <c r="B36" s="4" t="n"/>
      <c r="C36" s="4" t="n"/>
      <c r="D36" s="4" t="n"/>
      <c r="E36" s="4" t="n"/>
      <c r="F36" s="4" t="n"/>
      <c r="G36" s="4" t="n"/>
      <c r="I36" t="inlineStr">
        <is>
          <t>Safety stock</t>
        </is>
      </c>
      <c r="J36" s="2" t="n">
        <v>300</v>
      </c>
    </row>
    <row r="37">
      <c r="A37" t="inlineStr">
        <is>
          <t>Net requirements</t>
        </is>
      </c>
      <c r="B37" s="3">
        <f>MAX(0,$J$36-($J$35+N(B36)-B35))</f>
        <v>0</v>
      </c>
      <c r="C37" s="3">
        <f>MAX(0,$J$36-(B39+N(C36)-C35))</f>
        <v>450</v>
      </c>
      <c r="D37" s="3">
        <f>MAX(0,$J$36-(C39+N(D36)-D35))</f>
        <v>0</v>
      </c>
      <c r="E37" s="3">
        <f>MAX(0,$J$36-(D39+N(E36)-E35))</f>
        <v>0</v>
      </c>
      <c r="F37" s="3">
        <f>MAX(0,$J$36-(E39+N(F36)-F35))</f>
        <v>100</v>
      </c>
      <c r="G37" s="3">
        <f>MAX(0,$J$36-(F39+N(G36)-G35))</f>
        <v>0</v>
      </c>
      <c r="I37" t="inlineStr">
        <is>
          <t>Order multiple</t>
        </is>
      </c>
      <c r="J37" s="2" t="n">
        <v>500</v>
      </c>
    </row>
    <row r="38">
      <c r="A38" t="inlineStr">
        <is>
          <t>Planned receipts</t>
        </is>
      </c>
      <c r="B38" s="3">
        <f>IF(B37=0,0,MAX($J$38,ROUNDUP(B37/$J$37,0)*$J$37))</f>
        <v>0</v>
      </c>
      <c r="C38" s="3">
        <f>IF(C37=0,0,MAX($J$38,ROUNDUP(C37/$J$37,0)*$J$37))</f>
        <v>2000</v>
      </c>
      <c r="D38" s="3">
        <f>IF(D37=0,0,MAX($J$38,ROUNDUP(D37/$J$37,0)*$J$37))</f>
        <v>0</v>
      </c>
      <c r="E38" s="3">
        <f>IF(E37=0,0,MAX($J$38,ROUNDUP(E37/$J$37,0)*$J$37))</f>
        <v>0</v>
      </c>
      <c r="F38" s="3">
        <f>IF(F37=0,0,MAX($J$38,ROUNDUP(F37/$J$37,0)*$J$37))</f>
        <v>2000</v>
      </c>
      <c r="G38" s="3">
        <f>IF(G37=0,0,MAX($J$38,ROUNDUP(G37/$J$37,0)*$J$37))</f>
        <v>0</v>
      </c>
      <c r="I38" t="inlineStr">
        <is>
          <t>Minimum order</t>
        </is>
      </c>
      <c r="J38" s="2" t="n">
        <v>2000</v>
      </c>
    </row>
    <row r="39">
      <c r="A39" t="inlineStr">
        <is>
          <t>Projected on hand</t>
        </is>
      </c>
      <c r="B39" s="3">
        <f>$J$35+N(B36)+B38-B35</f>
        <v>300</v>
      </c>
      <c r="C39" s="3">
        <f>B39+N(C36)+C38-C35</f>
        <v>1850</v>
      </c>
      <c r="D39" s="3">
        <f>C39+N(D36)+D38-D35</f>
        <v>1400</v>
      </c>
      <c r="E39" s="3">
        <f>D39+N(E36)+E38-E35</f>
        <v>800</v>
      </c>
      <c r="F39" s="3">
        <f>E39+N(F36)+F38-F35</f>
        <v>2200</v>
      </c>
      <c r="G39" s="3">
        <f>F39+N(G36)+G38-G35</f>
        <v>1450</v>
      </c>
      <c r="I39" t="inlineStr">
        <is>
          <t>Lead time (weeks)</t>
        </is>
      </c>
      <c r="J39" s="2" t="n">
        <v>3</v>
      </c>
    </row>
    <row r="40">
      <c r="A40" t="inlineStr">
        <is>
          <t>Planned order releases</t>
        </is>
      </c>
      <c r="B40" s="3">
        <f>SUM(IF($J$39=0,B38,0),IF($J$39=1,C38,0),IF($J$39=2,D38,0),IF($J$39=3,E38,0),IF($J$39=4,F38,0),IF($J$39=5,G38,0))</f>
        <v>0</v>
      </c>
      <c r="C40" s="3">
        <f>SUM(IF($J$39=0,C38,0),IF($J$39=1,D38,0),IF($J$39=2,E38,0),IF($J$39=3,F38,0),IF($J$39=4,G38,0))</f>
        <v>2000</v>
      </c>
      <c r="D40" s="3">
        <f>SUM(IF($J$39=0,D38,0),IF($J$39=1,E38,0),IF($J$39=2,F38,0),IF($J$39=3,G38,0))</f>
        <v>0</v>
      </c>
      <c r="E40" s="3">
        <f>SUM(IF($J$39=0,E38,0),IF($J$39=1,F38,0),IF($J$39=2,G38,0))</f>
        <v>0</v>
      </c>
      <c r="F40" s="3">
        <f>SUM(IF($J$39=0,F38,0),IF($J$39=1,G38,0))</f>
        <v>0</v>
      </c>
      <c r="G40" s="3">
        <f>SUM(IF($J$39=0,G38,0))</f>
        <v>0</v>
      </c>
    </row>
    <row r="41" ht="30" customHeight="1">
      <c r="A41" s="5" t="inlineStr">
        <is>
          <t>Late: should already have been ordered</t>
        </is>
      </c>
      <c r="B41" s="6">
        <f>SUM(IF($J$39&gt;=1,B38,0),IF($J$39&gt;=2,C38,0),IF($J$39&gt;=3,D38,0),IF($J$39&gt;=4,E38,0),IF($J$39&gt;=5,F38,0),IF($J$39&gt;=6,G38,0))</f>
        <v>2000</v>
      </c>
    </row>
    <row r="42"/>
    <row r="43"/>
    <row r="44">
      <c r="A44" s="7" t="inlineStr">
        <is>
          <t>Planned order releases in red are the orders to place that week. Anything under Late should already have been ordered: expedite it or change the plan.</t>
        </is>
      </c>
    </row>
  </sheetData>
  <conditionalFormatting sqref="B10:G10">
    <cfRule type="cellIs" priority="1" operator="greaterThan" dxfId="0">
      <formula>0</formula>
    </cfRule>
  </conditionalFormatting>
  <conditionalFormatting sqref="B11">
    <cfRule type="cellIs" priority="2" operator="greaterThan" dxfId="1">
      <formula>0</formula>
    </cfRule>
  </conditionalFormatting>
  <conditionalFormatting sqref="B20:G20">
    <cfRule type="cellIs" priority="3" operator="greaterThan" dxfId="0">
      <formula>0</formula>
    </cfRule>
  </conditionalFormatting>
  <conditionalFormatting sqref="B21">
    <cfRule type="cellIs" priority="4" operator="greaterThan" dxfId="1">
      <formula>0</formula>
    </cfRule>
  </conditionalFormatting>
  <conditionalFormatting sqref="B30:G30">
    <cfRule type="cellIs" priority="5" operator="greaterThan" dxfId="0">
      <formula>0</formula>
    </cfRule>
  </conditionalFormatting>
  <conditionalFormatting sqref="B31">
    <cfRule type="cellIs" priority="6" operator="greaterThan" dxfId="1">
      <formula>0</formula>
    </cfRule>
  </conditionalFormatting>
  <conditionalFormatting sqref="B40:G40">
    <cfRule type="cellIs" priority="7" operator="greaterThan" dxfId="0">
      <formula>0</formula>
    </cfRule>
  </conditionalFormatting>
  <conditionalFormatting sqref="B41">
    <cfRule type="cellIs" priority="8" operator="greaterThan" dxfId="1">
      <formula>0</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8" t="inlineStr">
        <is>
          <t>Material requirements planning grid</t>
        </is>
      </c>
    </row>
    <row r="2" ht="15" customHeight="1">
      <c r="A2" s="5" t="inlineStr">
        <is>
          <t>From the article: https://www.tarostack.com/articles/material-requirements-planning-example</t>
        </is>
      </c>
    </row>
    <row r="3" ht="15" customHeight="1">
      <c r="A3" s="5" t="inlineStr"/>
    </row>
    <row r="4" ht="60" customHeight="1">
      <c r="A4" s="5" t="inlineStr">
        <is>
          <t>MRP: type the runs planned each week, and for each material its amount per run, on hand, safety stock, order multiple, minimum and lead time, plus any orders already due in (scheduled receipts). Gross and net requirements, planned receipts, projected on hand and the planned order releases, offset by the lead time, fill in.</t>
        </is>
      </c>
    </row>
    <row r="5" ht="15" customHeight="1">
      <c r="A5" s="5" t="inlineStr">
        <is>
          <t>The example is the article's made-up Logan granola maker's six weeks before the holidays.</t>
        </is>
      </c>
    </row>
    <row r="6" ht="15" customHeight="1">
      <c r="A6" s="5" t="inlineStr"/>
    </row>
    <row r="7" ht="15" customHeight="1">
      <c r="A7" s="5" t="inlineStr">
        <is>
          <t>Works in Excel (2010 and later), Google Sheets, LibreOffice and Numbers. No macros.</t>
        </is>
      </c>
    </row>
    <row r="8" ht="30" customHeight="1">
      <c r="A8" s="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