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CSA share, one weekly box</t>
        </is>
      </c>
      <c r="B2" s="2" t="n">
        <v>28</v>
      </c>
      <c r="C2" s="2" t="n">
        <v>9.94</v>
      </c>
      <c r="D2" s="2">
        <f>IF(OR(B2="",C2=""),"",B2-C2)</f>
        <v>18.06</v>
      </c>
      <c r="E2" s="3">
        <f>IF(OR(D2="",N(B2)=0),"",D2/B2)</f>
        <v>0.645</v>
      </c>
      <c r="F2" t="n">
        <v>170</v>
      </c>
    </row>
    <row r="3">
      <c r="A3" t="inlineStr">
        <is>
          <t>Farmers market day</t>
        </is>
      </c>
      <c r="B3" s="2" t="n">
        <v>700</v>
      </c>
      <c r="C3" s="2" t="n">
        <v>469</v>
      </c>
      <c r="D3" s="2">
        <f>IF(OR(B3="",C3=""),"",B3-C3)</f>
        <v>231</v>
      </c>
      <c r="E3" s="3">
        <f>IF(OR(D3="",N(B3)=0),"",D3/B3)</f>
        <v>0.33</v>
      </c>
      <c r="F3" t="n">
        <v>4</v>
      </c>
    </row>
    <row r="4">
      <c r="A4" t="inlineStr">
        <is>
          <t>Restaurant delivery, weekly order</t>
        </is>
      </c>
      <c r="B4" s="2" t="n">
        <v>250</v>
      </c>
      <c r="C4" s="2" t="n">
        <v>125</v>
      </c>
      <c r="D4" s="2">
        <f>IF(OR(B4="",C4=""),"",B4-C4)</f>
        <v>125</v>
      </c>
      <c r="E4" s="3">
        <f>IF(OR(D4="",N(B4)=0),"",D4/B4)</f>
        <v>0.5</v>
      </c>
      <c r="F4" t="n">
        <v>9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</v>
      </c>
      <c r="D2" s="6" t="n">
        <v>0</v>
      </c>
      <c r="E2" s="6" t="n">
        <v>0</v>
      </c>
      <c r="F2" s="6" t="n">
        <v>0.1</v>
      </c>
      <c r="G2" s="6" t="n">
        <v>0.45</v>
      </c>
      <c r="H2" s="6" t="n">
        <v>0.85</v>
      </c>
      <c r="I2" s="6" t="n">
        <v>1</v>
      </c>
      <c r="J2" s="6" t="n">
        <v>1</v>
      </c>
      <c r="K2" s="6" t="n">
        <v>0.85</v>
      </c>
      <c r="L2" s="6" t="n">
        <v>0.55</v>
      </c>
      <c r="M2" s="6" t="n">
        <v>0.15</v>
      </c>
      <c r="N2" s="6" t="n">
        <v>0</v>
      </c>
    </row>
    <row r="3"/>
    <row r="4">
      <c r="A4" t="str">
        <f>IF(Products!A2="","",Products!A2&amp;" (units)")</f>
        <v>CSA share, one weekly box (units)</v>
      </c>
      <c r="C4">
        <f>IF(Products!A2="","",ROUND(N(Products!F2)*C$2,0))</f>
        <v>0</v>
      </c>
      <c r="D4">
        <f>IF(Products!A2="","",ROUND(N(Products!F2)*D$2,0))</f>
        <v>0</v>
      </c>
      <c r="E4">
        <f>IF(Products!A2="","",ROUND(N(Products!F2)*E$2,0))</f>
        <v>0</v>
      </c>
      <c r="F4">
        <f>IF(Products!A2="","",ROUND(N(Products!F2)*F$2,0))</f>
        <v>17</v>
      </c>
      <c r="G4">
        <f>IF(Products!A2="","",ROUND(N(Products!F2)*G$2,0))</f>
        <v>77</v>
      </c>
      <c r="H4">
        <f>IF(Products!A2="","",ROUND(N(Products!F2)*H$2,0))</f>
        <v>145</v>
      </c>
      <c r="I4">
        <f>IF(Products!A2="","",ROUND(N(Products!F2)*I$2,0))</f>
        <v>170</v>
      </c>
      <c r="J4">
        <f>IF(Products!A2="","",ROUND(N(Products!F2)*J$2,0))</f>
        <v>170</v>
      </c>
      <c r="K4">
        <f>IF(Products!A2="","",ROUND(N(Products!F2)*K$2,0))</f>
        <v>145</v>
      </c>
      <c r="L4">
        <f>IF(Products!A2="","",ROUND(N(Products!F2)*L$2,0))</f>
        <v>94</v>
      </c>
      <c r="M4">
        <f>IF(Products!A2="","",ROUND(N(Products!F2)*M$2,0))</f>
        <v>26</v>
      </c>
      <c r="N4">
        <f>IF(Products!A2="","",ROUND(N(Products!F2)*N$2,0))</f>
        <v>0</v>
      </c>
      <c r="O4">
        <f>IF(Products!A2="","",SUM(C4:N4))</f>
        <v>844</v>
      </c>
    </row>
    <row r="5">
      <c r="A5" t="str">
        <f>IF(Products!A3="","",Products!A3&amp;" (units)")</f>
        <v>Farmers market day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0</v>
      </c>
      <c r="F5">
        <f>IF(Products!A3="","",ROUND(N(Products!F3)*F$2,0))</f>
        <v>0</v>
      </c>
      <c r="G5">
        <f>IF(Products!A3="","",ROUND(N(Products!F3)*G$2,0))</f>
        <v>2</v>
      </c>
      <c r="H5">
        <f>IF(Products!A3="","",ROUND(N(Products!F3)*H$2,0))</f>
        <v>3</v>
      </c>
      <c r="I5">
        <f>IF(Products!A3="","",ROUND(N(Products!F3)*I$2,0))</f>
        <v>4</v>
      </c>
      <c r="J5">
        <f>IF(Products!A3="","",ROUND(N(Products!F3)*J$2,0))</f>
        <v>4</v>
      </c>
      <c r="K5">
        <f>IF(Products!A3="","",ROUND(N(Products!F3)*K$2,0))</f>
        <v>3</v>
      </c>
      <c r="L5">
        <f>IF(Products!A3="","",ROUND(N(Products!F3)*L$2,0))</f>
        <v>2</v>
      </c>
      <c r="M5">
        <f>IF(Products!A3="","",ROUND(N(Products!F3)*M$2,0))</f>
        <v>1</v>
      </c>
      <c r="N5">
        <f>IF(Products!A3="","",ROUND(N(Products!F3)*N$2,0))</f>
        <v>0</v>
      </c>
      <c r="O5">
        <f>IF(Products!A3="","",SUM(C5:N5))</f>
        <v>19</v>
      </c>
    </row>
    <row r="6">
      <c r="A6" t="str">
        <f>IF(Products!A4="","",Products!A4&amp;" (units)")</f>
        <v>Restaurant delivery, weekly order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0</v>
      </c>
      <c r="F6">
        <f>IF(Products!A4="","",ROUND(N(Products!F4)*F$2,0))</f>
        <v>1</v>
      </c>
      <c r="G6">
        <f>IF(Products!A4="","",ROUND(N(Products!F4)*G$2,0))</f>
        <v>4</v>
      </c>
      <c r="H6">
        <f>IF(Products!A4="","",ROUND(N(Products!F4)*H$2,0))</f>
        <v>8</v>
      </c>
      <c r="I6">
        <f>IF(Products!A4="","",ROUND(N(Products!F4)*I$2,0))</f>
        <v>9</v>
      </c>
      <c r="J6">
        <f>IF(Products!A4="","",ROUND(N(Products!F4)*J$2,0))</f>
        <v>9</v>
      </c>
      <c r="K6">
        <f>IF(Products!A4="","",ROUND(N(Products!F4)*K$2,0))</f>
        <v>8</v>
      </c>
      <c r="L6">
        <f>IF(Products!A4="","",ROUND(N(Products!F4)*L$2,0))</f>
        <v>5</v>
      </c>
      <c r="M6">
        <f>IF(Products!A4="","",ROUND(N(Products!F4)*M$2,0))</f>
        <v>1</v>
      </c>
      <c r="N6">
        <f>IF(Products!A4="","",ROUND(N(Products!F4)*N$2,0))</f>
        <v>0</v>
      </c>
      <c r="O6">
        <f>IF(Products!A4="","",SUM(C6:N6))</f>
        <v>45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0</v>
      </c>
      <c r="D25" s="7">
        <f>SUMPRODUCT(Products!$B$2:$B$21,D4:D23)</f>
        <v>0</v>
      </c>
      <c r="E25" s="7">
        <f>SUMPRODUCT(Products!$B$2:$B$21,E4:E23)</f>
        <v>0</v>
      </c>
      <c r="F25" s="7">
        <f>SUMPRODUCT(Products!$B$2:$B$21,F4:F23)</f>
        <v>726</v>
      </c>
      <c r="G25" s="7">
        <f>SUMPRODUCT(Products!$B$2:$B$21,G4:G23)</f>
        <v>4556</v>
      </c>
      <c r="H25" s="7">
        <f>SUMPRODUCT(Products!$B$2:$B$21,H4:H23)</f>
        <v>8160</v>
      </c>
      <c r="I25" s="7">
        <f>SUMPRODUCT(Products!$B$2:$B$21,I4:I23)</f>
        <v>9810</v>
      </c>
      <c r="J25" s="7">
        <f>SUMPRODUCT(Products!$B$2:$B$21,J4:J23)</f>
        <v>9810</v>
      </c>
      <c r="K25" s="7">
        <f>SUMPRODUCT(Products!$B$2:$B$21,K4:K23)</f>
        <v>8160</v>
      </c>
      <c r="L25" s="7">
        <f>SUMPRODUCT(Products!$B$2:$B$21,L4:L23)</f>
        <v>5282</v>
      </c>
      <c r="M25" s="7">
        <f>SUMPRODUCT(Products!$B$2:$B$21,M4:M23)</f>
        <v>1678</v>
      </c>
      <c r="N25" s="7">
        <f>SUMPRODUCT(Products!$B$2:$B$21,N4:N23)</f>
        <v>0</v>
      </c>
      <c r="O25" s="7">
        <f>SUM(C25:N25)</f>
        <v>48182</v>
      </c>
    </row>
    <row r="26">
      <c r="A26" s="5" t="inlineStr">
        <is>
          <t>Contribution</t>
        </is>
      </c>
      <c r="C26" s="7">
        <f>SUMPRODUCT(Products!$D$2:$D$21,C4:C23)</f>
        <v>0</v>
      </c>
      <c r="D26" s="7">
        <f>SUMPRODUCT(Products!$D$2:$D$21,D4:D23)</f>
        <v>0</v>
      </c>
      <c r="E26" s="7">
        <f>SUMPRODUCT(Products!$D$2:$D$21,E4:E23)</f>
        <v>0</v>
      </c>
      <c r="F26" s="7">
        <f>SUMPRODUCT(Products!$D$2:$D$21,F4:F23)</f>
        <v>432.02</v>
      </c>
      <c r="G26" s="7">
        <f>SUMPRODUCT(Products!$D$2:$D$21,G4:G23)</f>
        <v>2352.62</v>
      </c>
      <c r="H26" s="7">
        <f>SUMPRODUCT(Products!$D$2:$D$21,H4:H23)</f>
        <v>4311.7</v>
      </c>
      <c r="I26" s="7">
        <f>SUMPRODUCT(Products!$D$2:$D$21,I4:I23)</f>
        <v>5119.2</v>
      </c>
      <c r="J26" s="7">
        <f>SUMPRODUCT(Products!$D$2:$D$21,J4:J23)</f>
        <v>5119.2</v>
      </c>
      <c r="K26" s="7">
        <f>SUMPRODUCT(Products!$D$2:$D$21,K4:K23)</f>
        <v>4311.7</v>
      </c>
      <c r="L26" s="7">
        <f>SUMPRODUCT(Products!$D$2:$D$21,L4:L23)</f>
        <v>2784.64</v>
      </c>
      <c r="M26" s="7">
        <f>SUMPRODUCT(Products!$D$2:$D$21,M4:M23)</f>
        <v>825.56</v>
      </c>
      <c r="N26" s="7">
        <f>SUMPRODUCT(Products!$D$2:$D$21,N4:N23)</f>
        <v>0</v>
      </c>
      <c r="O26" s="7">
        <f>SUM(C26:N26)</f>
        <v>25256.64</v>
      </c>
    </row>
    <row r="27">
      <c r="A27" s="5" t="inlineStr">
        <is>
          <t>Fixed costs</t>
        </is>
      </c>
      <c r="C27" s="7">
        <f>'Fixed costs'!$B$22</f>
        <v>1385</v>
      </c>
      <c r="D27" s="7">
        <f>'Fixed costs'!$B$22</f>
        <v>1385</v>
      </c>
      <c r="E27" s="7">
        <f>'Fixed costs'!$B$22</f>
        <v>1385</v>
      </c>
      <c r="F27" s="7">
        <f>'Fixed costs'!$B$22</f>
        <v>1385</v>
      </c>
      <c r="G27" s="7">
        <f>'Fixed costs'!$B$22</f>
        <v>1385</v>
      </c>
      <c r="H27" s="7">
        <f>'Fixed costs'!$B$22</f>
        <v>1385</v>
      </c>
      <c r="I27" s="7">
        <f>'Fixed costs'!$B$22</f>
        <v>1385</v>
      </c>
      <c r="J27" s="7">
        <f>'Fixed costs'!$B$22</f>
        <v>1385</v>
      </c>
      <c r="K27" s="7">
        <f>'Fixed costs'!$B$22</f>
        <v>1385</v>
      </c>
      <c r="L27" s="7">
        <f>'Fixed costs'!$B$22</f>
        <v>1385</v>
      </c>
      <c r="M27" s="7">
        <f>'Fixed costs'!$B$22</f>
        <v>1385</v>
      </c>
      <c r="N27" s="7">
        <f>'Fixed costs'!$B$22</f>
        <v>1385</v>
      </c>
      <c r="O27" s="7">
        <f>SUM(C27:N27)</f>
        <v>16620</v>
      </c>
    </row>
    <row r="28">
      <c r="A28" s="5" t="inlineStr">
        <is>
          <t>Profit</t>
        </is>
      </c>
      <c r="C28" s="7">
        <f>C26-C27</f>
        <v>-1385</v>
      </c>
      <c r="D28" s="7">
        <f>D26-D27</f>
        <v>-1385</v>
      </c>
      <c r="E28" s="7">
        <f>E26-E27</f>
        <v>-1385</v>
      </c>
      <c r="F28" s="7">
        <f>F26-F27</f>
        <v>-952.98</v>
      </c>
      <c r="G28" s="7">
        <f>G26-G27</f>
        <v>967.62</v>
      </c>
      <c r="H28" s="7">
        <f>H26-H27</f>
        <v>2926.7</v>
      </c>
      <c r="I28" s="7">
        <f>I26-I27</f>
        <v>3734.2</v>
      </c>
      <c r="J28" s="7">
        <f>J26-J27</f>
        <v>3734.2</v>
      </c>
      <c r="K28" s="7">
        <f>K26-K27</f>
        <v>2926.7</v>
      </c>
      <c r="L28" s="7">
        <f>L26-L27</f>
        <v>1399.64</v>
      </c>
      <c r="M28" s="7">
        <f>M26-M27</f>
        <v>-559.44</v>
      </c>
      <c r="N28" s="7">
        <f>N26-N27</f>
        <v>-1385</v>
      </c>
      <c r="O28" s="7">
        <f>SUM(C28:N28)</f>
        <v>8636.64</v>
      </c>
    </row>
    <row r="29">
      <c r="A29" s="5" t="inlineStr">
        <is>
          <t>Cash, start of year to date</t>
        </is>
      </c>
      <c r="C29" s="7">
        <f>C28</f>
        <v>-1385</v>
      </c>
      <c r="D29" s="7">
        <f>C29+D28</f>
        <v>-2770</v>
      </c>
      <c r="E29" s="7">
        <f>D29+E28</f>
        <v>-4155</v>
      </c>
      <c r="F29" s="7">
        <f>E29+F28</f>
        <v>-5107.98</v>
      </c>
      <c r="G29" s="7">
        <f>F29+G28</f>
        <v>-4140.36</v>
      </c>
      <c r="H29" s="7">
        <f>G29+H28</f>
        <v>-1213.66</v>
      </c>
      <c r="I29" s="7">
        <f>H29+I28</f>
        <v>2520.54</v>
      </c>
      <c r="J29" s="7">
        <f>I29+J28</f>
        <v>6254.74</v>
      </c>
      <c r="K29" s="7">
        <f>J29+K28</f>
        <v>9181.44</v>
      </c>
      <c r="L29" s="7">
        <f>K29+L28</f>
        <v>10581.08</v>
      </c>
      <c r="M29" s="7">
        <f>L29+M28</f>
        <v>10021.64</v>
      </c>
      <c r="N29" s="7">
        <f>M29+N28</f>
        <v>8636.64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99</v>
      </c>
      <c r="N31">
        <f>IF(N28&gt;0,N$1,99)</f>
        <v>99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-5107.98</v>
      </c>
    </row>
    <row r="35">
      <c r="A35" s="5" t="inlineStr">
        <is>
          <t>Working cash in the startup budget</t>
        </is>
      </c>
      <c r="C35" s="7">
        <f>Startup!B22</f>
        <v>5200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9" t="inlineStr">
        <is>
          <t>Field help, seasonal, averaged over the year</t>
        </is>
      </c>
      <c r="B2" s="10" t="n">
        <v>800</v>
      </c>
    </row>
    <row r="3">
      <c r="A3" t="inlineStr">
        <is>
          <t>Land lease, one acre</t>
        </is>
      </c>
      <c r="B3" s="11" t="n">
        <v>100</v>
      </c>
    </row>
    <row r="4">
      <c r="A4" t="inlineStr">
        <is>
          <t>Water and irrigation</t>
        </is>
      </c>
      <c r="B4" s="11" t="n">
        <v>80</v>
      </c>
    </row>
    <row r="5">
      <c r="A5" t="inlineStr">
        <is>
          <t>Insurance</t>
        </is>
      </c>
      <c r="B5" s="11" t="n">
        <v>70</v>
      </c>
    </row>
    <row r="6">
      <c r="A6" t="inlineStr">
        <is>
          <t>Market fees, averaged over the year</t>
        </is>
      </c>
      <c r="B6" s="11" t="n">
        <v>120</v>
      </c>
    </row>
    <row r="7">
      <c r="A7" t="inlineStr">
        <is>
          <t>Equipment upkeep and fuel</t>
        </is>
      </c>
      <c r="B7" s="11" t="n">
        <v>100</v>
      </c>
    </row>
    <row r="8">
      <c r="A8" t="inlineStr">
        <is>
          <t>Cooler power</t>
        </is>
      </c>
      <c r="B8" s="11" t="n">
        <v>40</v>
      </c>
    </row>
    <row r="9">
      <c r="A9" t="inlineStr">
        <is>
          <t>Website and CSA software</t>
        </is>
      </c>
      <c r="B9" s="11" t="n">
        <v>40</v>
      </c>
    </row>
    <row r="10">
      <c r="A10" t="inlineStr">
        <is>
          <t>Software and card fees</t>
        </is>
      </c>
      <c r="B10" s="11" t="n">
        <v>35</v>
      </c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B21" s="11" t="n"/>
    </row>
    <row r="22">
      <c r="A22" s="5" t="inlineStr">
        <is>
          <t>Fixed costs a month</t>
        </is>
      </c>
      <c r="B22" s="12">
        <f>SUM(B2:B21)</f>
        <v>1385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Walk-behind tractor and implements</t>
        </is>
      </c>
      <c r="B2" s="11" t="n">
        <v>3500</v>
      </c>
    </row>
    <row r="3">
      <c r="A3" t="inlineStr">
        <is>
          <t>Drip irrigation</t>
        </is>
      </c>
      <c r="B3" s="11" t="n">
        <v>2000</v>
      </c>
    </row>
    <row r="4" ht="30" customHeight="1">
      <c r="A4" s="9" t="inlineStr">
        <is>
          <t>Walk-in cooler, insulated room and cooling unit</t>
        </is>
      </c>
      <c r="B4" s="10" t="n">
        <v>2500</v>
      </c>
    </row>
    <row r="5">
      <c r="A5" t="inlineStr">
        <is>
          <t>Caterpillar tunnel</t>
        </is>
      </c>
      <c r="B5" s="11" t="n">
        <v>2500</v>
      </c>
    </row>
    <row r="6">
      <c r="A6" t="inlineStr">
        <is>
          <t>Hand tools and harvest bins</t>
        </is>
      </c>
      <c r="B6" s="11" t="n">
        <v>800</v>
      </c>
    </row>
    <row r="7">
      <c r="A7" t="inlineStr">
        <is>
          <t>Wash and pack station</t>
        </is>
      </c>
      <c r="B7" s="11" t="n">
        <v>600</v>
      </c>
    </row>
    <row r="8">
      <c r="A8" t="inlineStr">
        <is>
          <t>Market tent, scales and display</t>
        </is>
      </c>
      <c r="B8" s="11" t="n">
        <v>700</v>
      </c>
    </row>
    <row r="9">
      <c r="A9" t="inlineStr">
        <is>
          <t>Seeds, compost and amendments, first season</t>
        </is>
      </c>
      <c r="B9" s="11" t="n">
        <v>1500</v>
      </c>
    </row>
    <row r="10">
      <c r="B10" s="11" t="n"/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A21" s="5" t="inlineStr">
        <is>
          <t>Startup costs, before working cash</t>
        </is>
      </c>
      <c r="B21" s="5">
        <f>SUM(B2:B20)</f>
        <v>14100</v>
      </c>
    </row>
    <row r="22">
      <c r="A22" t="inlineStr">
        <is>
          <t>Working cash</t>
        </is>
      </c>
      <c r="B22" s="13" t="n">
        <v>5200</v>
      </c>
    </row>
    <row r="23">
      <c r="A23" s="5" t="inlineStr">
        <is>
          <t>Total to start</t>
        </is>
      </c>
      <c r="B23" s="12">
        <f>B21+B22</f>
        <v>19300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Market garden business plan: first-year numbers (month 1 is January)</t>
        </is>
      </c>
    </row>
    <row r="2" ht="15" customHeight="1">
      <c r="A2" s="9" t="inlineStr">
        <is>
          <t>From the article: https://www.tarostack.com/articles/market-garden-business-plan</t>
        </is>
      </c>
    </row>
    <row r="3" ht="15" customHeight="1">
      <c r="A3" s="9" t="inlineStr"/>
    </row>
    <row r="4" ht="30" customHeight="1">
      <c r="A4" s="9" t="inlineStr">
        <is>
          <t>Products: each product's price, what one more unit costs, and how many you expect to sell a month once sales are at full speed.</t>
        </is>
      </c>
    </row>
    <row r="5" ht="45" customHeight="1">
      <c r="A5" s="9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9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