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mula" sheetId="1" state="visible" r:id="rId1"/>
    <sheet xmlns:r="http://schemas.openxmlformats.org/officeDocument/2006/relationships" name="Margin" sheetId="2" state="visible" r:id="rId2"/>
    <sheet xmlns:r="http://schemas.openxmlformats.org/officeDocument/2006/relationships" name="Read me" sheetId="3" state="visible" r:id="rId3"/>
  </sheets>
  <definedNames>
    <definedName name="_xlnm.Print_Titles" localSheetId="0">'Formula'!$1:$1</definedName>
    <definedName name="_xlnm.Print_Titles" localSheetId="1">'Margin'!$1:$1</definedName>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
    <numFmt numFmtId="167"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0" fillId="2" borderId="0" pivotButton="0" quotePrefix="0" xfId="0"/>
    <xf numFmtId="0" fontId="2" fillId="0" borderId="0" pivotButton="0" quotePrefix="0" xfId="0"/>
    <xf numFmtId="9" fontId="0" fillId="2" borderId="0" pivotButton="0" quotePrefix="0" xfId="0"/>
    <xf numFmtId="164" fontId="0" fillId="2" borderId="0" pivotButton="0" quotePrefix="0" xfId="0"/>
    <xf numFmtId="2" fontId="0" fillId="0" borderId="0" pivotButton="0" quotePrefix="0" xfId="0"/>
    <xf numFmtId="164" fontId="0" fillId="0" borderId="0" pivotButton="0" quotePrefix="0" xfId="0"/>
    <xf numFmtId="9" fontId="0" fillId="0" borderId="0" pivotButton="0" quotePrefix="0" xfId="0"/>
    <xf numFmtId="2" fontId="0" fillId="2" borderId="0" pivotButton="0" quotePrefix="0" xfId="0"/>
    <xf numFmtId="1" fontId="0" fillId="2" borderId="0" pivotButton="0" quotePrefix="0" xfId="0"/>
    <xf numFmtId="165" fontId="0" fillId="2" borderId="0" pivotButton="0" quotePrefix="0" xfId="0"/>
    <xf numFmtId="166" fontId="0" fillId="2" borderId="0" pivotButton="0" quotePrefix="0" xfId="0"/>
    <xf numFmtId="1" fontId="0" fillId="0" borderId="0" pivotButton="0" quotePrefix="0" xfId="0"/>
    <xf numFmtId="165" fontId="0" fillId="0" borderId="0" pivotButton="0" quotePrefix="0" xfId="0"/>
    <xf numFmtId="167" fontId="0" fillId="0" borderId="0" pivotButton="0" quotePrefix="0" xfId="0"/>
    <xf numFmtId="0" fontId="0" fillId="0" borderId="0" applyAlignment="1" pivotButton="0" quotePrefix="0" xfId="0">
      <alignment vertical="top" wrapText="1"/>
    </xf>
    <xf numFmtId="3" fontId="0" fillId="0"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7"/>
  <sheetViews>
    <sheetView tabSelected="1" workbookViewId="0">
      <selection activeCell="A1" sqref="A1"/>
    </sheetView>
  </sheetViews>
  <sheetFormatPr baseColWidth="8" defaultRowHeight="15"/>
  <cols>
    <col width="30" customWidth="1" min="1" max="1"/>
    <col width="12" customWidth="1" min="2" max="2"/>
    <col width="12" customWidth="1" min="3" max="3"/>
    <col width="10" customWidth="1" min="4" max="4"/>
    <col width="10" customWidth="1" min="5" max="5"/>
  </cols>
  <sheetData>
    <row r="1">
      <c r="A1" s="1" t="inlineStr">
        <is>
          <t>Lip balm formula: Elder &amp; Oak Apothecary, peppermint</t>
        </is>
      </c>
    </row>
    <row r="2"/>
    <row r="3">
      <c r="A3" t="inlineStr">
        <is>
          <t>Batch weight, oz</t>
        </is>
      </c>
      <c r="B3" s="2" t="n">
        <v>8</v>
      </c>
    </row>
    <row r="4"/>
    <row r="5">
      <c r="A5" s="3" t="inlineStr">
        <is>
          <t>Ingredient</t>
        </is>
      </c>
      <c r="B5" s="3" t="inlineStr">
        <is>
          <t>% of batch</t>
        </is>
      </c>
      <c r="C5" s="3" t="inlineStr">
        <is>
          <t>Price per lb</t>
        </is>
      </c>
      <c r="D5" s="3" t="inlineStr">
        <is>
          <t>Ounces</t>
        </is>
      </c>
      <c r="E5" s="3" t="inlineStr">
        <is>
          <t>Cost</t>
        </is>
      </c>
    </row>
    <row r="6">
      <c r="A6" s="2" t="inlineStr">
        <is>
          <t>Beeswax</t>
        </is>
      </c>
      <c r="B6" s="4" t="n">
        <v>0.3</v>
      </c>
      <c r="C6" s="5" t="n">
        <v>12</v>
      </c>
      <c r="D6" s="6">
        <f>IF(B6="","",B6*$B$3)</f>
        <v>2.4</v>
      </c>
      <c r="E6" s="7">
        <f>IF(OR(B6="",C6=""),"",D6/16*C6)</f>
        <v>1.8</v>
      </c>
    </row>
    <row r="7">
      <c r="A7" s="2" t="inlineStr">
        <is>
          <t>Shea butter</t>
        </is>
      </c>
      <c r="B7" s="4" t="n">
        <v>0.3</v>
      </c>
      <c r="C7" s="5" t="n">
        <v>8</v>
      </c>
      <c r="D7" s="6">
        <f>IF(B7="","",B7*$B$3)</f>
        <v>2.4</v>
      </c>
      <c r="E7" s="7">
        <f>IF(OR(B7="",C7=""),"",D7/16*C7)</f>
        <v>1.2</v>
      </c>
    </row>
    <row r="8">
      <c r="A8" s="2" t="inlineStr">
        <is>
          <t>Coconut oil</t>
        </is>
      </c>
      <c r="B8" s="4" t="n">
        <v>0.2</v>
      </c>
      <c r="C8" s="5" t="n">
        <v>5</v>
      </c>
      <c r="D8" s="6">
        <f>IF(B8="","",B8*$B$3)</f>
        <v>1.6</v>
      </c>
      <c r="E8" s="7">
        <f>IF(OR(B8="",C8=""),"",D8/16*C8)</f>
        <v>0.5</v>
      </c>
    </row>
    <row r="9">
      <c r="A9" s="2" t="inlineStr">
        <is>
          <t>Sweet almond oil</t>
        </is>
      </c>
      <c r="B9" s="4" t="n">
        <v>0.19</v>
      </c>
      <c r="C9" s="5" t="n">
        <v>10</v>
      </c>
      <c r="D9" s="6">
        <f>IF(B9="","",B9*$B$3)</f>
        <v>1.52</v>
      </c>
      <c r="E9" s="7">
        <f>IF(OR(B9="",C9=""),"",D9/16*C9)</f>
        <v>0.95</v>
      </c>
    </row>
    <row r="10">
      <c r="A10" s="2" t="inlineStr">
        <is>
          <t>Peppermint flavor oil</t>
        </is>
      </c>
      <c r="B10" s="4" t="n">
        <v>0.01</v>
      </c>
      <c r="C10" s="5" t="n">
        <v>32</v>
      </c>
      <c r="D10" s="6">
        <f>IF(B10="","",B10*$B$3)</f>
        <v>0.08</v>
      </c>
      <c r="E10" s="7">
        <f>IF(OR(B10="",C10=""),"",D10/16*C10)</f>
        <v>0.16</v>
      </c>
    </row>
    <row r="11">
      <c r="A11" s="2" t="n"/>
      <c r="B11" s="4" t="n"/>
      <c r="C11" s="5" t="n"/>
      <c r="D11" s="6" t="str">
        <f>IF(B11="","",B11*$B$3)</f>
        <v/>
      </c>
      <c r="E11" s="7" t="str">
        <f>IF(OR(B11="",C11=""),"",D11/16*C11)</f>
        <v/>
      </c>
    </row>
    <row r="12">
      <c r="A12" s="2" t="n"/>
      <c r="B12" s="4" t="n"/>
      <c r="C12" s="5" t="n"/>
      <c r="D12" s="6" t="str">
        <f>IF(B12="","",B12*$B$3)</f>
        <v/>
      </c>
      <c r="E12" s="7" t="str">
        <f>IF(OR(B12="",C12=""),"",D12/16*C12)</f>
        <v/>
      </c>
    </row>
    <row r="13">
      <c r="A13" s="2" t="n"/>
      <c r="B13" s="4" t="n"/>
      <c r="C13" s="5" t="n"/>
      <c r="D13" s="6" t="str">
        <f>IF(B13="","",B13*$B$3)</f>
        <v/>
      </c>
      <c r="E13" s="7" t="str">
        <f>IF(OR(B13="",C13=""),"",D13/16*C13)</f>
        <v/>
      </c>
    </row>
    <row r="14">
      <c r="A14" s="2" t="n"/>
      <c r="B14" s="4" t="n"/>
      <c r="C14" s="5" t="n"/>
      <c r="D14" s="6" t="str">
        <f>IF(B14="","",B14*$B$3)</f>
        <v/>
      </c>
      <c r="E14" s="7" t="str">
        <f>IF(OR(B14="",C14=""),"",D14/16*C14)</f>
        <v/>
      </c>
    </row>
    <row r="15">
      <c r="A15" s="2" t="n"/>
      <c r="B15" s="4" t="n"/>
      <c r="C15" s="5" t="n"/>
      <c r="D15" s="6" t="str">
        <f>IF(B15="","",B15*$B$3)</f>
        <v/>
      </c>
      <c r="E15" s="7" t="str">
        <f>IF(OR(B15="",C15=""),"",D15/16*C15)</f>
        <v/>
      </c>
    </row>
    <row r="16">
      <c r="A16" s="3" t="inlineStr">
        <is>
          <t>Batch</t>
        </is>
      </c>
      <c r="B16" s="8">
        <f>SUM(B6:B15)</f>
        <v>1</v>
      </c>
      <c r="D16" s="6">
        <f>SUM(D6:D15)</f>
        <v>8</v>
      </c>
      <c r="E16" s="7">
        <f>SUM(E6:E15)</f>
        <v>4.61</v>
      </c>
    </row>
    <row r="17">
      <c r="A17" t="inlineStr">
        <is>
          <t>The percentages should add up to 100%.</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B30"/>
  <sheetViews>
    <sheetView tabSelected="0" workbookViewId="0">
      <selection activeCell="A1" sqref="A1"/>
    </sheetView>
  </sheetViews>
  <sheetFormatPr baseColWidth="8" defaultRowHeight="15"/>
  <cols>
    <col width="46" customWidth="1" min="1" max="1"/>
    <col width="14" customWidth="1" min="2" max="2"/>
  </cols>
  <sheetData>
    <row r="1">
      <c r="A1" s="1" t="inlineStr">
        <is>
          <t>Lip balm cost and margin</t>
        </is>
      </c>
    </row>
    <row r="2"/>
    <row r="3">
      <c r="A3" t="inlineStr">
        <is>
          <t>Batch cost, from the Formula sheet</t>
        </is>
      </c>
      <c r="B3" s="7">
        <f>Formula!E16</f>
        <v>4.61</v>
      </c>
    </row>
    <row r="4">
      <c r="A4" t="inlineStr">
        <is>
          <t>Batch weight, oz, from the Formula sheet</t>
        </is>
      </c>
      <c r="B4" s="6">
        <f>Formula!B3</f>
        <v>8</v>
      </c>
    </row>
    <row r="5">
      <c r="A5" t="inlineStr">
        <is>
          <t>Lost in the pot and on the tray</t>
        </is>
      </c>
      <c r="B5" s="4" t="n">
        <v>0.05</v>
      </c>
    </row>
    <row r="6">
      <c r="A6" t="inlineStr">
        <is>
          <t>Fill per tube, oz</t>
        </is>
      </c>
      <c r="B6" s="9" t="n">
        <v>0.15</v>
      </c>
    </row>
    <row r="7">
      <c r="A7" t="inlineStr">
        <is>
          <t>Tube, each</t>
        </is>
      </c>
      <c r="B7" s="5" t="n">
        <v>0.25</v>
      </c>
    </row>
    <row r="8">
      <c r="A8" t="inlineStr">
        <is>
          <t>Label, each</t>
        </is>
      </c>
      <c r="B8" s="5" t="n">
        <v>0.1</v>
      </c>
    </row>
    <row r="9">
      <c r="A9" t="inlineStr">
        <is>
          <t>Minutes to melt, pour, cap and label the batch</t>
        </is>
      </c>
      <c r="B9" s="10" t="n">
        <v>60</v>
      </c>
    </row>
    <row r="10">
      <c r="A10" t="inlineStr">
        <is>
          <t>Your time, an hour</t>
        </is>
      </c>
      <c r="B10" s="5" t="n">
        <v>20</v>
      </c>
    </row>
    <row r="11">
      <c r="A11" t="inlineStr">
        <is>
          <t>Overhead per tube</t>
        </is>
      </c>
      <c r="B11" s="5" t="n">
        <v>0.05</v>
      </c>
    </row>
    <row r="12">
      <c r="A12" t="inlineStr">
        <is>
          <t>Retail price</t>
        </is>
      </c>
      <c r="B12" s="5" t="n">
        <v>5</v>
      </c>
    </row>
    <row r="13">
      <c r="A13" t="inlineStr">
        <is>
          <t>Card fee</t>
        </is>
      </c>
      <c r="B13" s="11" t="n">
        <v>0.03</v>
      </c>
    </row>
    <row r="14">
      <c r="A14" t="inlineStr">
        <is>
          <t>Wholesale price</t>
        </is>
      </c>
      <c r="B14" s="5" t="n">
        <v>2.5</v>
      </c>
    </row>
    <row r="15">
      <c r="A15" t="inlineStr">
        <is>
          <t>Case and shipping share per wholesale tube</t>
        </is>
      </c>
      <c r="B15" s="5" t="n">
        <v>0.05</v>
      </c>
    </row>
    <row r="16">
      <c r="A16" t="inlineStr">
        <is>
          <t>Fixed costs a month (insurance, fees, website)</t>
        </is>
      </c>
      <c r="B16" s="12" t="n">
        <v>150</v>
      </c>
    </row>
    <row r="17">
      <c r="A17" t="inlineStr">
        <is>
          <t>Profit you want a month</t>
        </is>
      </c>
      <c r="B17" s="12" t="n">
        <v>1000</v>
      </c>
    </row>
    <row r="18"/>
    <row r="19">
      <c r="A19" s="3" t="inlineStr">
        <is>
          <t>Worked out</t>
        </is>
      </c>
    </row>
    <row r="20">
      <c r="A20" t="inlineStr">
        <is>
          <t>Tubes from a batch</t>
        </is>
      </c>
      <c r="B20" s="13">
        <f>ROUNDDOWN(B4*(1-B5)/B6,0)</f>
        <v>50</v>
      </c>
    </row>
    <row r="21">
      <c r="A21" t="inlineStr">
        <is>
          <t>Ingredients per tube</t>
        </is>
      </c>
      <c r="B21" s="7">
        <f>B3/B20</f>
        <v>0.0922</v>
      </c>
    </row>
    <row r="22">
      <c r="A22" t="inlineStr">
        <is>
          <t>Time per tube</t>
        </is>
      </c>
      <c r="B22" s="7">
        <f>B9/60*B10/B20</f>
        <v>0.4</v>
      </c>
    </row>
    <row r="23">
      <c r="A23" t="inlineStr">
        <is>
          <t>Full cost per tube</t>
        </is>
      </c>
      <c r="B23" s="7">
        <f>B21+B7+B8+B22+B11</f>
        <v>0.8922</v>
      </c>
    </row>
    <row r="24">
      <c r="A24" t="inlineStr">
        <is>
          <t>Profit per tube, retail</t>
        </is>
      </c>
      <c r="B24" s="7">
        <f>B12-B23-B12*B13</f>
        <v>3.9578</v>
      </c>
    </row>
    <row r="25">
      <c r="A25" t="inlineStr">
        <is>
          <t>Margin, retail</t>
        </is>
      </c>
      <c r="B25" s="14">
        <f>B24/B12</f>
        <v>0.79156</v>
      </c>
    </row>
    <row r="26">
      <c r="A26" t="inlineStr">
        <is>
          <t>Profit per tube, wholesale</t>
        </is>
      </c>
      <c r="B26" s="7">
        <f>B14-B23-B15</f>
        <v>1.5578</v>
      </c>
    </row>
    <row r="27">
      <c r="A27" t="inlineStr">
        <is>
          <t>Margin, wholesale</t>
        </is>
      </c>
      <c r="B27" s="14">
        <f>B26/B14</f>
        <v>0.62312</v>
      </c>
    </row>
    <row r="28">
      <c r="A28" t="inlineStr">
        <is>
          <t>Retail price as a multiple of full cost</t>
        </is>
      </c>
      <c r="B28" s="15">
        <f>B12/B23</f>
        <v>5.6041246357319</v>
      </c>
    </row>
    <row r="29" ht="30" customHeight="1">
      <c r="A29" s="16" t="inlineStr">
        <is>
          <t>Tubes a month for fixed costs and profit, all retail</t>
        </is>
      </c>
      <c r="B29" s="17">
        <f>ROUNDUP((B16+B17)/B24,0)</f>
        <v>291</v>
      </c>
    </row>
    <row r="30" ht="30" customHeight="1">
      <c r="A30" s="16" t="inlineStr">
        <is>
          <t>Tubes a month for fixed costs and profit, all wholesale</t>
        </is>
      </c>
      <c r="B30" s="17">
        <f>ROUNDUP((B16+B17)/B26,0)</f>
        <v>739</v>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8" t="inlineStr">
        <is>
          <t>Lip balm cost and margin calculator</t>
        </is>
      </c>
    </row>
    <row r="2" ht="15" customHeight="1">
      <c r="A2" s="16" t="inlineStr">
        <is>
          <t>From the article: https://www.tarostack.com/articles/lip-balm-profit-margin</t>
        </is>
      </c>
    </row>
    <row r="3" ht="15" customHeight="1">
      <c r="A3" s="16" t="inlineStr"/>
    </row>
    <row r="4" ht="30" customHeight="1">
      <c r="A4" s="16" t="inlineStr">
        <is>
          <t>Formula: type your batch weight and each ingredient's percentage and price per pound in the shaded cells. It works out the ounces and cost of each, and the cost of the batch.</t>
        </is>
      </c>
    </row>
    <row r="5" ht="60" customHeight="1">
      <c r="A5" s="16" t="inlineStr">
        <is>
          <t>Margin: type what's lost in the pot, the fill per tube, tubes, labels, how long a batch takes, what your time is worth, overhead, your retail and wholesale prices, card fees, and your fixed costs and the profit you want. It works out how many tubes a batch makes, the full cost of one tube, the profit and margin at each price, and how many tubes a month it takes.</t>
        </is>
      </c>
    </row>
    <row r="6" ht="30" customHeight="1">
      <c r="A6" s="16" t="inlineStr">
        <is>
          <t>The example is a peppermint balm from a made-up apothecary. Weigh and time your own batch before you trust the numbers.</t>
        </is>
      </c>
    </row>
    <row r="7" ht="15" customHeight="1">
      <c r="A7" s="16" t="inlineStr"/>
    </row>
    <row r="8" ht="15" customHeight="1">
      <c r="A8" s="16" t="inlineStr">
        <is>
          <t>Works in Excel (2010 and later), Google Sheets, LibreOffice and Numbers. No macros.</t>
        </is>
      </c>
    </row>
    <row r="9" ht="30" customHeight="1">
      <c r="A9" s="1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