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Personalized cutting board</t>
        </is>
      </c>
      <c r="B2" s="2" t="n">
        <v>36.75</v>
      </c>
      <c r="C2" s="2" t="n">
        <v>20.12</v>
      </c>
      <c r="D2" s="2">
        <f>IF(OR(B2="",C2=""),"",B2-C2)</f>
        <v>16.63</v>
      </c>
      <c r="E2" s="3">
        <f>IF(OR(D2="",N(B2)=0),"",D2/B2)</f>
        <v>0.452517006802721</v>
      </c>
      <c r="F2" t="n">
        <v>120</v>
      </c>
    </row>
    <row r="3" ht="30" customHeight="1">
      <c r="A3" s="4" t="inlineStr">
        <is>
          <t>Cutting boards, run of 10 with a logo</t>
        </is>
      </c>
      <c r="B3" s="5" t="n">
        <v>27</v>
      </c>
      <c r="C3" s="5" t="n">
        <v>13.49</v>
      </c>
      <c r="D3" s="5">
        <f>IF(OR(B3="",C3=""),"",B3-C3)</f>
        <v>13.51</v>
      </c>
      <c r="E3" s="6">
        <f>IF(OR(D3="",N(B3)=0),"",D3/B3)</f>
        <v>0.50037037037037</v>
      </c>
      <c r="F3" s="7" t="n">
        <v>100</v>
      </c>
    </row>
    <row r="4">
      <c r="A4" t="inlineStr">
        <is>
          <t>Slate coasters, set of 4</t>
        </is>
      </c>
      <c r="B4" s="2" t="n">
        <v>24.25</v>
      </c>
      <c r="C4" s="2" t="n">
        <v>13.26</v>
      </c>
      <c r="D4" s="2">
        <f>IF(OR(B4="",C4=""),"",B4-C4)</f>
        <v>10.99</v>
      </c>
      <c r="E4" s="3">
        <f>IF(OR(D4="",N(B4)=0),"",D4/B4)</f>
        <v>0.45319587628866</v>
      </c>
      <c r="F4" t="n">
        <v>60</v>
      </c>
    </row>
    <row r="5">
      <c r="A5" t="inlineStr">
        <is>
          <t>Logo keychain, orders of 100</t>
        </is>
      </c>
      <c r="B5" s="2" t="n">
        <v>2.25</v>
      </c>
      <c r="C5" s="2" t="n">
        <v>1.05</v>
      </c>
      <c r="D5" s="2">
        <f>IF(OR(B5="",C5=""),"",B5-C5)</f>
        <v>1.2</v>
      </c>
      <c r="E5" s="3">
        <f>IF(OR(D5="",N(B5)=0),"",D5/B5)</f>
        <v>0.533333333333333</v>
      </c>
      <c r="F5" t="n">
        <v>1000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Personalized cutting board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Cutting boards, run of 10 with a logo (units)</v>
      </c>
      <c r="C5">
        <f>IF(Products!A3="","",ROUND(N(Products!F3)*C$2,0))</f>
        <v>15</v>
      </c>
      <c r="D5">
        <f>IF(Products!A3="","",ROUND(N(Products!F3)*D$2,0))</f>
        <v>20</v>
      </c>
      <c r="E5">
        <f>IF(Products!A3="","",ROUND(N(Products!F3)*E$2,0))</f>
        <v>25</v>
      </c>
      <c r="F5">
        <f>IF(Products!A3="","",ROUND(N(Products!F3)*F$2,0))</f>
        <v>30</v>
      </c>
      <c r="G5">
        <f>IF(Products!A3="","",ROUND(N(Products!F3)*G$2,0))</f>
        <v>40</v>
      </c>
      <c r="H5">
        <f>IF(Products!A3="","",ROUND(N(Products!F3)*H$2,0))</f>
        <v>50</v>
      </c>
      <c r="I5">
        <f>IF(Products!A3="","",ROUND(N(Products!F3)*I$2,0))</f>
        <v>60</v>
      </c>
      <c r="J5">
        <f>IF(Products!A3="","",ROUND(N(Products!F3)*J$2,0))</f>
        <v>70</v>
      </c>
      <c r="K5">
        <f>IF(Products!A3="","",ROUND(N(Products!F3)*K$2,0))</f>
        <v>80</v>
      </c>
      <c r="L5">
        <f>IF(Products!A3="","",ROUND(N(Products!F3)*L$2,0))</f>
        <v>90</v>
      </c>
      <c r="M5">
        <f>IF(Products!A3="","",ROUND(N(Products!F3)*M$2,0))</f>
        <v>100</v>
      </c>
      <c r="N5">
        <f>IF(Products!A3="","",ROUND(N(Products!F3)*N$2,0))</f>
        <v>100</v>
      </c>
      <c r="O5">
        <f>IF(Products!A3="","",SUM(C5:N5))</f>
        <v>680</v>
      </c>
    </row>
    <row r="6">
      <c r="A6" t="str">
        <f>IF(Products!A4="","",Products!A4&amp;" (units)")</f>
        <v>Slate coasters, set of 4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>Logo keychain, orders of 100 (units)</v>
      </c>
      <c r="C7">
        <f>IF(Products!A5="","",ROUND(N(Products!F5)*C$2,0))</f>
        <v>150</v>
      </c>
      <c r="D7">
        <f>IF(Products!A5="","",ROUND(N(Products!F5)*D$2,0))</f>
        <v>200</v>
      </c>
      <c r="E7">
        <f>IF(Products!A5="","",ROUND(N(Products!F5)*E$2,0))</f>
        <v>250</v>
      </c>
      <c r="F7">
        <f>IF(Products!A5="","",ROUND(N(Products!F5)*F$2,0))</f>
        <v>300</v>
      </c>
      <c r="G7">
        <f>IF(Products!A5="","",ROUND(N(Products!F5)*G$2,0))</f>
        <v>400</v>
      </c>
      <c r="H7">
        <f>IF(Products!A5="","",ROUND(N(Products!F5)*H$2,0))</f>
        <v>500</v>
      </c>
      <c r="I7">
        <f>IF(Products!A5="","",ROUND(N(Products!F5)*I$2,0))</f>
        <v>600</v>
      </c>
      <c r="J7">
        <f>IF(Products!A5="","",ROUND(N(Products!F5)*J$2,0))</f>
        <v>700</v>
      </c>
      <c r="K7">
        <f>IF(Products!A5="","",ROUND(N(Products!F5)*K$2,0))</f>
        <v>800</v>
      </c>
      <c r="L7">
        <f>IF(Products!A5="","",ROUND(N(Products!F5)*L$2,0))</f>
        <v>900</v>
      </c>
      <c r="M7">
        <f>IF(Products!A5="","",ROUND(N(Products!F5)*M$2,0))</f>
        <v>1000</v>
      </c>
      <c r="N7">
        <f>IF(Products!A5="","",ROUND(N(Products!F5)*N$2,0))</f>
        <v>1000</v>
      </c>
      <c r="O7">
        <f>IF(Products!A5="","",SUM(C7:N7))</f>
        <v>6800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1622.25</v>
      </c>
      <c r="D25" s="11">
        <f>SUMPRODUCT(Products!$B$2:$B$21,D4:D23)</f>
        <v>2163</v>
      </c>
      <c r="E25" s="11">
        <f>SUMPRODUCT(Products!$B$2:$B$21,E4:E23)</f>
        <v>2703.75</v>
      </c>
      <c r="F25" s="11">
        <f>SUMPRODUCT(Products!$B$2:$B$21,F4:F23)</f>
        <v>3244.5</v>
      </c>
      <c r="G25" s="11">
        <f>SUMPRODUCT(Products!$B$2:$B$21,G4:G23)</f>
        <v>4326</v>
      </c>
      <c r="H25" s="11">
        <f>SUMPRODUCT(Products!$B$2:$B$21,H4:H23)</f>
        <v>5407.5</v>
      </c>
      <c r="I25" s="11">
        <f>SUMPRODUCT(Products!$B$2:$B$21,I4:I23)</f>
        <v>6489</v>
      </c>
      <c r="J25" s="11">
        <f>SUMPRODUCT(Products!$B$2:$B$21,J4:J23)</f>
        <v>7570.5</v>
      </c>
      <c r="K25" s="11">
        <f>SUMPRODUCT(Products!$B$2:$B$21,K4:K23)</f>
        <v>8652</v>
      </c>
      <c r="L25" s="11">
        <f>SUMPRODUCT(Products!$B$2:$B$21,L4:L23)</f>
        <v>9733.5</v>
      </c>
      <c r="M25" s="11">
        <f>SUMPRODUCT(Products!$B$2:$B$21,M4:M23)</f>
        <v>10815</v>
      </c>
      <c r="N25" s="11">
        <f>SUMPRODUCT(Products!$B$2:$B$21,N4:N23)</f>
        <v>10815</v>
      </c>
      <c r="O25" s="11">
        <f>SUM(C25:N25)</f>
        <v>73542</v>
      </c>
    </row>
    <row r="26">
      <c r="A26" s="9" t="inlineStr">
        <is>
          <t>Contribution</t>
        </is>
      </c>
      <c r="C26" s="11">
        <f>SUMPRODUCT(Products!$D$2:$D$21,C4:C23)</f>
        <v>780.9</v>
      </c>
      <c r="D26" s="11">
        <f>SUMPRODUCT(Products!$D$2:$D$21,D4:D23)</f>
        <v>1041.2</v>
      </c>
      <c r="E26" s="11">
        <f>SUMPRODUCT(Products!$D$2:$D$21,E4:E23)</f>
        <v>1301.5</v>
      </c>
      <c r="F26" s="11">
        <f>SUMPRODUCT(Products!$D$2:$D$21,F4:F23)</f>
        <v>1561.8</v>
      </c>
      <c r="G26" s="11">
        <f>SUMPRODUCT(Products!$D$2:$D$21,G4:G23)</f>
        <v>2082.4</v>
      </c>
      <c r="H26" s="11">
        <f>SUMPRODUCT(Products!$D$2:$D$21,H4:H23)</f>
        <v>2603</v>
      </c>
      <c r="I26" s="11">
        <f>SUMPRODUCT(Products!$D$2:$D$21,I4:I23)</f>
        <v>3123.6</v>
      </c>
      <c r="J26" s="11">
        <f>SUMPRODUCT(Products!$D$2:$D$21,J4:J23)</f>
        <v>3644.2</v>
      </c>
      <c r="K26" s="11">
        <f>SUMPRODUCT(Products!$D$2:$D$21,K4:K23)</f>
        <v>4164.8</v>
      </c>
      <c r="L26" s="11">
        <f>SUMPRODUCT(Products!$D$2:$D$21,L4:L23)</f>
        <v>4685.4</v>
      </c>
      <c r="M26" s="11">
        <f>SUMPRODUCT(Products!$D$2:$D$21,M4:M23)</f>
        <v>5206</v>
      </c>
      <c r="N26" s="11">
        <f>SUMPRODUCT(Products!$D$2:$D$21,N4:N23)</f>
        <v>5206</v>
      </c>
      <c r="O26" s="11">
        <f>SUM(C26:N26)</f>
        <v>35400.8</v>
      </c>
    </row>
    <row r="27">
      <c r="A27" s="9" t="inlineStr">
        <is>
          <t>Fixed costs</t>
        </is>
      </c>
      <c r="C27" s="11">
        <f>'Fixed costs'!$B$22</f>
        <v>875</v>
      </c>
      <c r="D27" s="11">
        <f>'Fixed costs'!$B$22</f>
        <v>875</v>
      </c>
      <c r="E27" s="11">
        <f>'Fixed costs'!$B$22</f>
        <v>875</v>
      </c>
      <c r="F27" s="11">
        <f>'Fixed costs'!$B$22</f>
        <v>875</v>
      </c>
      <c r="G27" s="11">
        <f>'Fixed costs'!$B$22</f>
        <v>875</v>
      </c>
      <c r="H27" s="11">
        <f>'Fixed costs'!$B$22</f>
        <v>875</v>
      </c>
      <c r="I27" s="11">
        <f>'Fixed costs'!$B$22</f>
        <v>875</v>
      </c>
      <c r="J27" s="11">
        <f>'Fixed costs'!$B$22</f>
        <v>875</v>
      </c>
      <c r="K27" s="11">
        <f>'Fixed costs'!$B$22</f>
        <v>875</v>
      </c>
      <c r="L27" s="11">
        <f>'Fixed costs'!$B$22</f>
        <v>875</v>
      </c>
      <c r="M27" s="11">
        <f>'Fixed costs'!$B$22</f>
        <v>875</v>
      </c>
      <c r="N27" s="11">
        <f>'Fixed costs'!$B$22</f>
        <v>875</v>
      </c>
      <c r="O27" s="11">
        <f>SUM(C27:N27)</f>
        <v>10500</v>
      </c>
    </row>
    <row r="28">
      <c r="A28" s="9" t="inlineStr">
        <is>
          <t>Profit</t>
        </is>
      </c>
      <c r="C28" s="11">
        <f>C26-C27</f>
        <v>-94.1</v>
      </c>
      <c r="D28" s="11">
        <f>D26-D27</f>
        <v>166.2</v>
      </c>
      <c r="E28" s="11">
        <f>E26-E27</f>
        <v>426.5</v>
      </c>
      <c r="F28" s="11">
        <f>F26-F27</f>
        <v>686.8</v>
      </c>
      <c r="G28" s="11">
        <f>G26-G27</f>
        <v>1207.4</v>
      </c>
      <c r="H28" s="11">
        <f>H26-H27</f>
        <v>1728</v>
      </c>
      <c r="I28" s="11">
        <f>I26-I27</f>
        <v>2248.6</v>
      </c>
      <c r="J28" s="11">
        <f>J26-J27</f>
        <v>2769.2</v>
      </c>
      <c r="K28" s="11">
        <f>K26-K27</f>
        <v>3289.8</v>
      </c>
      <c r="L28" s="11">
        <f>L26-L27</f>
        <v>3810.4</v>
      </c>
      <c r="M28" s="11">
        <f>M26-M27</f>
        <v>4331</v>
      </c>
      <c r="N28" s="11">
        <f>N26-N27</f>
        <v>4331</v>
      </c>
      <c r="O28" s="11">
        <f>SUM(C28:N28)</f>
        <v>24900.8</v>
      </c>
    </row>
    <row r="29">
      <c r="A29" s="9" t="inlineStr">
        <is>
          <t>Cash, start of year to date</t>
        </is>
      </c>
      <c r="C29" s="11">
        <f>C28</f>
        <v>-94.1</v>
      </c>
      <c r="D29" s="11">
        <f>C29+D28</f>
        <v>72.1</v>
      </c>
      <c r="E29" s="11">
        <f>D29+E28</f>
        <v>498.6</v>
      </c>
      <c r="F29" s="11">
        <f>E29+F28</f>
        <v>1185.4</v>
      </c>
      <c r="G29" s="11">
        <f>F29+G28</f>
        <v>2392.8</v>
      </c>
      <c r="H29" s="11">
        <f>G29+H28</f>
        <v>4120.8</v>
      </c>
      <c r="I29" s="11">
        <f>H29+I28</f>
        <v>6369.4</v>
      </c>
      <c r="J29" s="11">
        <f>I29+J28</f>
        <v>9138.6</v>
      </c>
      <c r="K29" s="11">
        <f>J29+K28</f>
        <v>12428.4</v>
      </c>
      <c r="L29" s="11">
        <f>K29+L28</f>
        <v>16238.8</v>
      </c>
      <c r="M29" s="11">
        <f>L29+M28</f>
        <v>20569.8</v>
      </c>
      <c r="N29" s="11">
        <f>M29+N28</f>
        <v>24900.8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-94.1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rent</t>
        </is>
      </c>
      <c r="B2" s="13" t="n">
        <v>500</v>
      </c>
    </row>
    <row r="3">
      <c r="A3" t="inlineStr">
        <is>
          <t>Insurance</t>
        </is>
      </c>
      <c r="B3" s="13" t="n">
        <v>60</v>
      </c>
    </row>
    <row r="4">
      <c r="A4" t="inlineStr">
        <is>
          <t>Website</t>
        </is>
      </c>
      <c r="B4" s="13" t="n">
        <v>40</v>
      </c>
    </row>
    <row r="5">
      <c r="A5" t="inlineStr">
        <is>
          <t>Market fees</t>
        </is>
      </c>
      <c r="B5" s="13" t="n">
        <v>120</v>
      </c>
    </row>
    <row r="6">
      <c r="A6" t="inlineStr">
        <is>
          <t>Marketing and samples</t>
        </is>
      </c>
      <c r="B6" s="13" t="n">
        <v>100</v>
      </c>
    </row>
    <row r="7">
      <c r="A7" t="inlineStr">
        <is>
          <t>Design software</t>
        </is>
      </c>
      <c r="B7" s="13" t="n">
        <v>20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875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Laser engraver</t>
        </is>
      </c>
      <c r="B2" s="13" t="n">
        <v>4000</v>
      </c>
    </row>
    <row r="3">
      <c r="A3" t="inlineStr">
        <is>
          <t>Exhaust fan and ducting</t>
        </is>
      </c>
      <c r="B3" s="13" t="n">
        <v>400</v>
      </c>
    </row>
    <row r="4">
      <c r="A4" t="inlineStr">
        <is>
          <t>Rotary attachment</t>
        </is>
      </c>
      <c r="B4" s="13" t="n">
        <v>300</v>
      </c>
    </row>
    <row r="5">
      <c r="A5" t="inlineStr">
        <is>
          <t>Air assist and spare lens</t>
        </is>
      </c>
      <c r="B5" s="13" t="n">
        <v>300</v>
      </c>
    </row>
    <row r="6">
      <c r="A6" t="inlineStr">
        <is>
          <t>First blanks</t>
        </is>
      </c>
      <c r="B6" s="13" t="n">
        <v>1500</v>
      </c>
    </row>
    <row r="7">
      <c r="A7" t="inlineStr">
        <is>
          <t>Workbench and shelving</t>
        </is>
      </c>
      <c r="B7" s="13" t="n">
        <v>500</v>
      </c>
    </row>
    <row r="8">
      <c r="A8" t="inlineStr">
        <is>
          <t>Market tent and table</t>
        </is>
      </c>
      <c r="B8" s="13" t="n">
        <v>600</v>
      </c>
    </row>
    <row r="9">
      <c r="A9" t="inlineStr">
        <is>
          <t>Website and photos</t>
        </is>
      </c>
      <c r="B9" s="13" t="n">
        <v>500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8100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10100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Laser engraving business plan: the first year</t>
        </is>
      </c>
    </row>
    <row r="2" ht="15" customHeight="1">
      <c r="A2" s="4" t="inlineStr">
        <is>
          <t>From the article: https://www.tarostack.com/articles/laser-engraving-business-plan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