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verter" sheetId="2" state="visible" r:id="rId2"/>
    <sheet xmlns:r="http://schemas.openxmlformats.org/officeDocument/2006/relationships" name="Chart, normal year" sheetId="3" state="visible" r:id="rId3"/>
    <sheet xmlns:r="http://schemas.openxmlformats.org/officeDocument/2006/relationships" name="Chart, leap year" sheetId="4" state="visible" r:id="rId4"/>
  </sheets>
  <definedNames>
    <definedName name="_xlnm.Print_Titles" localSheetId="2">'Chart, normal year'!$1:$1</definedName>
    <definedName name="_xlnm.Print_Titles" localSheetId="3">'Chart, leap year'!$1:$1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Julian date code chart and converter</t>
        </is>
      </c>
    </row>
    <row r="2">
      <c r="A2" s="2" t="inlineStr">
        <is>
          <t>From the article: https://www.tarostack.com/articles/julian-date-code-format</t>
        </is>
      </c>
    </row>
    <row r="3">
      <c r="A3" s="2" t="inlineStr"/>
    </row>
    <row r="4">
      <c r="A4" s="2" t="inlineStr">
        <is>
          <t>A Julian date code, as the food business uses the term, is the day of the year: January 1 is 001, December 31 is 365 (366 in a leap year).</t>
        </is>
      </c>
    </row>
    <row r="5">
      <c r="A5" s="2" t="inlineStr">
        <is>
          <t>Converter: type a date and get its day of year and the YDDD and YYDDD codes; type a YYDDD code and get the date back.</t>
        </is>
      </c>
    </row>
    <row r="6">
      <c r="A6" s="2" t="inlineStr">
        <is>
          <t>Charts: the day of the year for every date, in a normal year (2026) and a leap year (2028). Print the one you need.</t>
        </is>
      </c>
    </row>
    <row r="7">
      <c r="A7" s="2" t="inlineStr">
        <is>
          <t>Leap years are the trap: from March 1 on, every day of a leap year is one more than in a normal year. 2028 is the next one.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lots carry their real dates, and you can use whatever lot code format you like, Julian included.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9" customWidth="1" min="4" max="4"/>
    <col width="4" customWidth="1" min="5" max="5"/>
    <col width="20" customWidth="1" min="6" max="6"/>
    <col width="16" customWidth="1" min="7" max="7"/>
  </cols>
  <sheetData>
    <row r="1">
      <c r="A1" s="3" t="inlineStr">
        <is>
          <t>Date</t>
        </is>
      </c>
      <c r="B1" s="3" t="inlineStr">
        <is>
          <t>Day of year</t>
        </is>
      </c>
      <c r="C1" s="3" t="inlineStr">
        <is>
          <t>YDDD (1-digit year)</t>
        </is>
      </c>
      <c r="D1" s="3" t="inlineStr">
        <is>
          <t>YYDDD (2-digit year)</t>
        </is>
      </c>
      <c r="E1" s="3" t="inlineStr"/>
      <c r="F1" s="3" t="inlineStr">
        <is>
          <t>Code to read (YYDDD)</t>
        </is>
      </c>
      <c r="G1" s="3" t="inlineStr">
        <is>
          <t>Means</t>
        </is>
      </c>
      <c r="I1" s="4" t="inlineStr">
        <is>
          <t>Type a date in column A, or a five-digit code in column F (as text, so a leading zero stays).</t>
        </is>
      </c>
    </row>
    <row r="2">
      <c r="A2" s="5" t="n">
        <v>46023</v>
      </c>
      <c r="B2">
        <f>IF(A2="","",A2-DATE(YEAR(A2),1,0))</f>
        <v>1</v>
      </c>
      <c r="C2" t="str">
        <f>IF(A2="","",RIGHT(YEAR(A2),1)&amp;TEXT(B2,"000"))</f>
        <v>6001</v>
      </c>
      <c r="D2" t="str">
        <f>IF(A2="","",RIGHT(YEAR(A2),2)&amp;TEXT(B2,"000"))</f>
        <v>26001</v>
      </c>
      <c r="F2" s="6" t="inlineStr">
        <is>
          <t>26001</t>
        </is>
      </c>
      <c r="G2" s="5">
        <f>IF(F2="","",DATE(2000+LEFT(F2,2),1,RIGHT(F2,3)))</f>
        <v>46023.0</v>
      </c>
    </row>
    <row r="3">
      <c r="A3" s="5" t="n">
        <v>46081</v>
      </c>
      <c r="B3">
        <f>IF(A3="","",A3-DATE(YEAR(A3),1,0))</f>
        <v>59</v>
      </c>
      <c r="C3" t="str">
        <f>IF(A3="","",RIGHT(YEAR(A3),1)&amp;TEXT(B3,"000"))</f>
        <v>6059</v>
      </c>
      <c r="D3" t="str">
        <f>IF(A3="","",RIGHT(YEAR(A3),2)&amp;TEXT(B3,"000"))</f>
        <v>26059</v>
      </c>
      <c r="F3" s="6" t="inlineStr">
        <is>
          <t>26059</t>
        </is>
      </c>
      <c r="G3" s="5">
        <f>IF(F3="","",DATE(2000+LEFT(F3,2),1,RIGHT(F3,3)))</f>
        <v>46081.0</v>
      </c>
    </row>
    <row r="4">
      <c r="A4" s="5" t="n">
        <v>46082</v>
      </c>
      <c r="B4">
        <f>IF(A4="","",A4-DATE(YEAR(A4),1,0))</f>
        <v>60</v>
      </c>
      <c r="C4" t="str">
        <f>IF(A4="","",RIGHT(YEAR(A4),1)&amp;TEXT(B4,"000"))</f>
        <v>6060</v>
      </c>
      <c r="D4" t="str">
        <f>IF(A4="","",RIGHT(YEAR(A4),2)&amp;TEXT(B4,"000"))</f>
        <v>26060</v>
      </c>
      <c r="F4" s="6" t="inlineStr">
        <is>
          <t>26060</t>
        </is>
      </c>
      <c r="G4" s="5">
        <f>IF(F4="","",DATE(2000+LEFT(F4,2),1,RIGHT(F4,3)))</f>
        <v>46082.0</v>
      </c>
    </row>
    <row r="5">
      <c r="A5" s="5" t="n">
        <v>46295</v>
      </c>
      <c r="B5">
        <f>IF(A5="","",A5-DATE(YEAR(A5),1,0))</f>
        <v>273</v>
      </c>
      <c r="C5" t="str">
        <f>IF(A5="","",RIGHT(YEAR(A5),1)&amp;TEXT(B5,"000"))</f>
        <v>6273</v>
      </c>
      <c r="D5" t="str">
        <f>IF(A5="","",RIGHT(YEAR(A5),2)&amp;TEXT(B5,"000"))</f>
        <v>26273</v>
      </c>
      <c r="F5" s="6" t="inlineStr">
        <is>
          <t>26273</t>
        </is>
      </c>
      <c r="G5" s="5">
        <f>IF(F5="","",DATE(2000+LEFT(F5,2),1,RIGHT(F5,3)))</f>
        <v>46295.0</v>
      </c>
    </row>
    <row r="6">
      <c r="A6" s="5" t="n">
        <v>46387</v>
      </c>
      <c r="B6">
        <f>IF(A6="","",A6-DATE(YEAR(A6),1,0))</f>
        <v>365</v>
      </c>
      <c r="C6" t="str">
        <f>IF(A6="","",RIGHT(YEAR(A6),1)&amp;TEXT(B6,"000"))</f>
        <v>6365</v>
      </c>
      <c r="D6" t="str">
        <f>IF(A6="","",RIGHT(YEAR(A6),2)&amp;TEXT(B6,"000"))</f>
        <v>26365</v>
      </c>
      <c r="F6" s="6" t="inlineStr">
        <is>
          <t>26365</t>
        </is>
      </c>
      <c r="G6" s="5">
        <f>IF(F6="","",DATE(2000+LEFT(F6,2),1,RIGHT(F6,3)))</f>
        <v>46387.0</v>
      </c>
    </row>
    <row r="7">
      <c r="A7" s="5" t="n">
        <v>46813</v>
      </c>
      <c r="B7">
        <f>IF(A7="","",A7-DATE(YEAR(A7),1,0))</f>
        <v>61</v>
      </c>
      <c r="C7" t="str">
        <f>IF(A7="","",RIGHT(YEAR(A7),1)&amp;TEXT(B7,"000"))</f>
        <v>8061</v>
      </c>
      <c r="D7" t="str">
        <f>IF(A7="","",RIGHT(YEAR(A7),2)&amp;TEXT(B7,"000"))</f>
        <v>28061</v>
      </c>
      <c r="F7" s="6" t="inlineStr">
        <is>
          <t>28061</t>
        </is>
      </c>
      <c r="G7" s="5">
        <f>IF(F7="","",DATE(2000+LEFT(F7,2),1,RIGHT(F7,3)))</f>
        <v>46813.0</v>
      </c>
    </row>
    <row r="8">
      <c r="A8" s="5" t="n"/>
      <c r="B8" t="str">
        <f>IF(A8="","",A8-DATE(YEAR(A8),1,0))</f>
        <v/>
      </c>
      <c r="C8" t="str">
        <f>IF(A8="","",RIGHT(YEAR(A8),1)&amp;TEXT(B8,"000"))</f>
        <v/>
      </c>
      <c r="D8" t="str">
        <f>IF(A8="","",RIGHT(YEAR(A8),2)&amp;TEXT(B8,"000"))</f>
        <v/>
      </c>
      <c r="F8" s="6" t="n"/>
      <c r="G8" s="5" t="str">
        <f>IF(F8="","",DATE(2000+LEFT(F8,2),1,RIGHT(F8,3)))</f>
        <v/>
      </c>
    </row>
    <row r="9">
      <c r="A9" s="5" t="n"/>
      <c r="B9" t="str">
        <f>IF(A9="","",A9-DATE(YEAR(A9),1,0))</f>
        <v/>
      </c>
      <c r="C9" t="str">
        <f>IF(A9="","",RIGHT(YEAR(A9),1)&amp;TEXT(B9,"000"))</f>
        <v/>
      </c>
      <c r="D9" t="str">
        <f>IF(A9="","",RIGHT(YEAR(A9),2)&amp;TEXT(B9,"000"))</f>
        <v/>
      </c>
      <c r="F9" s="6" t="n"/>
      <c r="G9" s="5" t="str">
        <f>IF(F9="","",DATE(2000+LEFT(F9,2),1,RIGHT(F9,3)))</f>
        <v/>
      </c>
    </row>
    <row r="10">
      <c r="A10" s="5" t="n"/>
      <c r="B10" t="str">
        <f>IF(A10="","",A10-DATE(YEAR(A10),1,0))</f>
        <v/>
      </c>
      <c r="C10" t="str">
        <f>IF(A10="","",RIGHT(YEAR(A10),1)&amp;TEXT(B10,"000"))</f>
        <v/>
      </c>
      <c r="D10" t="str">
        <f>IF(A10="","",RIGHT(YEAR(A10),2)&amp;TEXT(B10,"000"))</f>
        <v/>
      </c>
      <c r="F10" s="6" t="n"/>
      <c r="G10" s="5" t="str">
        <f>IF(F10="","",DATE(2000+LEFT(F10,2),1,RIGHT(F10,3)))</f>
        <v/>
      </c>
    </row>
    <row r="11">
      <c r="A11" s="5" t="n"/>
      <c r="B11" t="str">
        <f>IF(A11="","",A11-DATE(YEAR(A11),1,0))</f>
        <v/>
      </c>
      <c r="C11" t="str">
        <f>IF(A11="","",RIGHT(YEAR(A11),1)&amp;TEXT(B11,"000"))</f>
        <v/>
      </c>
      <c r="D11" t="str">
        <f>IF(A11="","",RIGHT(YEAR(A11),2)&amp;TEXT(B11,"000"))</f>
        <v/>
      </c>
      <c r="F11" s="6" t="n"/>
      <c r="G11" s="5" t="str">
        <f>IF(F11="","",DATE(2000+LEFT(F11,2),1,RIGHT(F11,3)))</f>
        <v/>
      </c>
    </row>
    <row r="12">
      <c r="A12" s="5" t="n"/>
      <c r="B12" t="str">
        <f>IF(A12="","",A12-DATE(YEAR(A12),1,0))</f>
        <v/>
      </c>
      <c r="C12" t="str">
        <f>IF(A12="","",RIGHT(YEAR(A12),1)&amp;TEXT(B12,"000"))</f>
        <v/>
      </c>
      <c r="D12" t="str">
        <f>IF(A12="","",RIGHT(YEAR(A12),2)&amp;TEXT(B12,"000"))</f>
        <v/>
      </c>
      <c r="F12" s="6" t="n"/>
      <c r="G12" s="5" t="str">
        <f>IF(F12="","",DATE(2000+LEFT(F12,2),1,RIGHT(F12,3)))</f>
        <v/>
      </c>
    </row>
    <row r="13">
      <c r="A13" s="5" t="n"/>
      <c r="B13" t="str">
        <f>IF(A13="","",A13-DATE(YEAR(A13),1,0))</f>
        <v/>
      </c>
      <c r="C13" t="str">
        <f>IF(A13="","",RIGHT(YEAR(A13),1)&amp;TEXT(B13,"000"))</f>
        <v/>
      </c>
      <c r="D13" t="str">
        <f>IF(A13="","",RIGHT(YEAR(A13),2)&amp;TEXT(B13,"000"))</f>
        <v/>
      </c>
      <c r="F13" s="6" t="n"/>
      <c r="G13" s="5" t="str">
        <f>IF(F13="","",DATE(2000+LEFT(F13,2),1,RIGHT(F13,3)))</f>
        <v/>
      </c>
    </row>
    <row r="14">
      <c r="A14" s="5" t="n"/>
      <c r="B14" t="str">
        <f>IF(A14="","",A14-DATE(YEAR(A14),1,0))</f>
        <v/>
      </c>
      <c r="C14" t="str">
        <f>IF(A14="","",RIGHT(YEAR(A14),1)&amp;TEXT(B14,"000"))</f>
        <v/>
      </c>
      <c r="D14" t="str">
        <f>IF(A14="","",RIGHT(YEAR(A14),2)&amp;TEXT(B14,"000"))</f>
        <v/>
      </c>
      <c r="F14" s="6" t="n"/>
      <c r="G14" s="5" t="str">
        <f>IF(F14="","",DATE(2000+LEFT(F14,2),1,RIGHT(F14,3)))</f>
        <v/>
      </c>
    </row>
    <row r="15">
      <c r="A15" s="5" t="n"/>
      <c r="B15" t="str">
        <f>IF(A15="","",A15-DATE(YEAR(A15),1,0))</f>
        <v/>
      </c>
      <c r="C15" t="str">
        <f>IF(A15="","",RIGHT(YEAR(A15),1)&amp;TEXT(B15,"000"))</f>
        <v/>
      </c>
      <c r="D15" t="str">
        <f>IF(A15="","",RIGHT(YEAR(A15),2)&amp;TEXT(B15,"000"))</f>
        <v/>
      </c>
      <c r="F15" s="6" t="n"/>
      <c r="G15" s="5" t="str">
        <f>IF(F15="","",DATE(2000+LEFT(F15,2),1,RIGHT(F15,3)))</f>
        <v/>
      </c>
    </row>
    <row r="16">
      <c r="A16" s="5" t="n"/>
      <c r="B16" t="str">
        <f>IF(A16="","",A16-DATE(YEAR(A16),1,0))</f>
        <v/>
      </c>
      <c r="C16" t="str">
        <f>IF(A16="","",RIGHT(YEAR(A16),1)&amp;TEXT(B16,"000"))</f>
        <v/>
      </c>
      <c r="D16" t="str">
        <f>IF(A16="","",RIGHT(YEAR(A16),2)&amp;TEXT(B16,"000"))</f>
        <v/>
      </c>
      <c r="F16" s="6" t="n"/>
      <c r="G16" s="5" t="str">
        <f>IF(F16="","",DATE(2000+LEFT(F16,2),1,RIGHT(F16,3)))</f>
        <v/>
      </c>
    </row>
    <row r="17">
      <c r="A17" s="5" t="n"/>
      <c r="B17" t="str">
        <f>IF(A17="","",A17-DATE(YEAR(A17),1,0))</f>
        <v/>
      </c>
      <c r="C17" t="str">
        <f>IF(A17="","",RIGHT(YEAR(A17),1)&amp;TEXT(B17,"000"))</f>
        <v/>
      </c>
      <c r="D17" t="str">
        <f>IF(A17="","",RIGHT(YEAR(A17),2)&amp;TEXT(B17,"000"))</f>
        <v/>
      </c>
      <c r="F17" s="6" t="n"/>
      <c r="G17" s="5" t="str">
        <f>IF(F17="","",DATE(2000+LEFT(F17,2),1,RIGHT(F17,3)))</f>
        <v/>
      </c>
    </row>
    <row r="18">
      <c r="A18" s="5" t="n"/>
      <c r="B18" t="str">
        <f>IF(A18="","",A18-DATE(YEAR(A18),1,0))</f>
        <v/>
      </c>
      <c r="C18" t="str">
        <f>IF(A18="","",RIGHT(YEAR(A18),1)&amp;TEXT(B18,"000"))</f>
        <v/>
      </c>
      <c r="D18" t="str">
        <f>IF(A18="","",RIGHT(YEAR(A18),2)&amp;TEXT(B18,"000"))</f>
        <v/>
      </c>
      <c r="F18" s="6" t="n"/>
      <c r="G18" s="5" t="str">
        <f>IF(F18="","",DATE(2000+LEFT(F18,2),1,RIGHT(F18,3)))</f>
        <v/>
      </c>
    </row>
    <row r="19">
      <c r="A19" s="5" t="n"/>
      <c r="B19" t="str">
        <f>IF(A19="","",A19-DATE(YEAR(A19),1,0))</f>
        <v/>
      </c>
      <c r="C19" t="str">
        <f>IF(A19="","",RIGHT(YEAR(A19),1)&amp;TEXT(B19,"000"))</f>
        <v/>
      </c>
      <c r="D19" t="str">
        <f>IF(A19="","",RIGHT(YEAR(A19),2)&amp;TEXT(B19,"000"))</f>
        <v/>
      </c>
      <c r="F19" s="6" t="n"/>
      <c r="G19" s="5" t="str">
        <f>IF(F19="","",DATE(2000+LEFT(F19,2),1,RIGHT(F19,3)))</f>
        <v/>
      </c>
    </row>
    <row r="20">
      <c r="A20" s="5" t="n"/>
      <c r="B20" t="str">
        <f>IF(A20="","",A20-DATE(YEAR(A20),1,0))</f>
        <v/>
      </c>
      <c r="C20" t="str">
        <f>IF(A20="","",RIGHT(YEAR(A20),1)&amp;TEXT(B20,"000"))</f>
        <v/>
      </c>
      <c r="D20" t="str">
        <f>IF(A20="","",RIGHT(YEAR(A20),2)&amp;TEXT(B20,"000"))</f>
        <v/>
      </c>
      <c r="F20" s="6" t="n"/>
      <c r="G20" s="5" t="str">
        <f>IF(F20="","",DATE(2000+LEFT(F20,2),1,RIGHT(F20,3)))</f>
        <v/>
      </c>
    </row>
    <row r="21">
      <c r="A21" s="5" t="n"/>
      <c r="B21" t="str">
        <f>IF(A21="","",A21-DATE(YEAR(A21),1,0))</f>
        <v/>
      </c>
      <c r="C21" t="str">
        <f>IF(A21="","",RIGHT(YEAR(A21),1)&amp;TEXT(B21,"000"))</f>
        <v/>
      </c>
      <c r="D21" t="str">
        <f>IF(A21="","",RIGHT(YEAR(A21),2)&amp;TEXT(B21,"000"))</f>
        <v/>
      </c>
      <c r="F21" s="6" t="n"/>
      <c r="G21" s="5" t="str">
        <f>IF(F21="","",DATE(2000+LEFT(F21,2),1,RIGHT(F21,3)))</f>
        <v/>
      </c>
    </row>
    <row r="22">
      <c r="A22" s="5" t="n"/>
      <c r="B22" t="str">
        <f>IF(A22="","",A22-DATE(YEAR(A22),1,0))</f>
        <v/>
      </c>
      <c r="C22" t="str">
        <f>IF(A22="","",RIGHT(YEAR(A22),1)&amp;TEXT(B22,"000"))</f>
        <v/>
      </c>
      <c r="D22" t="str">
        <f>IF(A22="","",RIGHT(YEAR(A22),2)&amp;TEXT(B22,"000"))</f>
        <v/>
      </c>
      <c r="F22" s="6" t="n"/>
      <c r="G22" s="5" t="str">
        <f>IF(F22="","",DATE(2000+LEFT(F22,2),1,RIGHT(F22,3)))</f>
        <v/>
      </c>
    </row>
    <row r="23">
      <c r="A23" s="5" t="n"/>
      <c r="B23" t="str">
        <f>IF(A23="","",A23-DATE(YEAR(A23),1,0))</f>
        <v/>
      </c>
      <c r="C23" t="str">
        <f>IF(A23="","",RIGHT(YEAR(A23),1)&amp;TEXT(B23,"000"))</f>
        <v/>
      </c>
      <c r="D23" t="str">
        <f>IF(A23="","",RIGHT(YEAR(A23),2)&amp;TEXT(B23,"000"))</f>
        <v/>
      </c>
      <c r="F23" s="6" t="n"/>
      <c r="G23" s="5" t="str">
        <f>IF(F23="","",DATE(2000+LEFT(F23,2),1,RIGHT(F23,3)))</f>
        <v/>
      </c>
    </row>
    <row r="24">
      <c r="A24" s="5" t="n"/>
      <c r="B24" t="str">
        <f>IF(A24="","",A24-DATE(YEAR(A24),1,0))</f>
        <v/>
      </c>
      <c r="C24" t="str">
        <f>IF(A24="","",RIGHT(YEAR(A24),1)&amp;TEXT(B24,"000"))</f>
        <v/>
      </c>
      <c r="D24" t="str">
        <f>IF(A24="","",RIGHT(YEAR(A24),2)&amp;TEXT(B24,"000"))</f>
        <v/>
      </c>
      <c r="F24" s="6" t="n"/>
      <c r="G24" s="5" t="str">
        <f>IF(F24="","",DATE(2000+LEFT(F24,2),1,RIGHT(F24,3)))</f>
        <v/>
      </c>
    </row>
    <row r="25">
      <c r="A25" s="5" t="n"/>
      <c r="B25" t="str">
        <f>IF(A25="","",A25-DATE(YEAR(A25),1,0))</f>
        <v/>
      </c>
      <c r="C25" t="str">
        <f>IF(A25="","",RIGHT(YEAR(A25),1)&amp;TEXT(B25,"000"))</f>
        <v/>
      </c>
      <c r="D25" t="str">
        <f>IF(A25="","",RIGHT(YEAR(A25),2)&amp;TEXT(B25,"000"))</f>
        <v/>
      </c>
      <c r="F25" s="6" t="n"/>
      <c r="G25" s="5" t="str">
        <f>IF(F25="","",DATE(2000+LEFT(F25,2),1,RIGHT(F25,3)))</f>
        <v/>
      </c>
    </row>
    <row r="26">
      <c r="A26" s="5" t="n"/>
      <c r="B26" t="str">
        <f>IF(A26="","",A26-DATE(YEAR(A26),1,0))</f>
        <v/>
      </c>
      <c r="C26" t="str">
        <f>IF(A26="","",RIGHT(YEAR(A26),1)&amp;TEXT(B26,"000"))</f>
        <v/>
      </c>
      <c r="D26" t="str">
        <f>IF(A26="","",RIGHT(YEAR(A26),2)&amp;TEXT(B26,"000"))</f>
        <v/>
      </c>
      <c r="F26" s="6" t="n"/>
      <c r="G26" s="5" t="str">
        <f>IF(F26="","",DATE(2000+LEFT(F26,2),1,RIGHT(F26,3)))</f>
        <v/>
      </c>
    </row>
    <row r="27">
      <c r="A27" s="5" t="n"/>
      <c r="B27" t="str">
        <f>IF(A27="","",A27-DATE(YEAR(A27),1,0))</f>
        <v/>
      </c>
      <c r="C27" t="str">
        <f>IF(A27="","",RIGHT(YEAR(A27),1)&amp;TEXT(B27,"000"))</f>
        <v/>
      </c>
      <c r="D27" t="str">
        <f>IF(A27="","",RIGHT(YEAR(A27),2)&amp;TEXT(B27,"000"))</f>
        <v/>
      </c>
      <c r="F27" s="6" t="n"/>
      <c r="G27" s="5" t="str">
        <f>IF(F27="","",DATE(2000+LEFT(F27,2),1,RIGHT(F27,3)))</f>
        <v/>
      </c>
    </row>
    <row r="28">
      <c r="A28" s="5" t="n"/>
      <c r="B28" t="str">
        <f>IF(A28="","",A28-DATE(YEAR(A28),1,0))</f>
        <v/>
      </c>
      <c r="C28" t="str">
        <f>IF(A28="","",RIGHT(YEAR(A28),1)&amp;TEXT(B28,"000"))</f>
        <v/>
      </c>
      <c r="D28" t="str">
        <f>IF(A28="","",RIGHT(YEAR(A28),2)&amp;TEXT(B28,"000"))</f>
        <v/>
      </c>
      <c r="F28" s="6" t="n"/>
      <c r="G28" s="5" t="str">
        <f>IF(F28="","",DATE(2000+LEFT(F28,2),1,RIGHT(F28,3)))</f>
        <v/>
      </c>
    </row>
    <row r="29">
      <c r="A29" s="5" t="n"/>
      <c r="B29" t="str">
        <f>IF(A29="","",A29-DATE(YEAR(A29),1,0))</f>
        <v/>
      </c>
      <c r="C29" t="str">
        <f>IF(A29="","",RIGHT(YEAR(A29),1)&amp;TEXT(B29,"000"))</f>
        <v/>
      </c>
      <c r="D29" t="str">
        <f>IF(A29="","",RIGHT(YEAR(A29),2)&amp;TEXT(B29,"000"))</f>
        <v/>
      </c>
      <c r="F29" s="6" t="n"/>
      <c r="G29" s="5" t="str">
        <f>IF(F29="","",DATE(2000+LEFT(F29,2),1,RIGHT(F29,3)))</f>
        <v/>
      </c>
    </row>
    <row r="30">
      <c r="A30" s="5" t="n"/>
      <c r="B30" t="str">
        <f>IF(A30="","",A30-DATE(YEAR(A30),1,0))</f>
        <v/>
      </c>
      <c r="C30" t="str">
        <f>IF(A30="","",RIGHT(YEAR(A30),1)&amp;TEXT(B30,"000"))</f>
        <v/>
      </c>
      <c r="D30" t="str">
        <f>IF(A30="","",RIGHT(YEAR(A30),2)&amp;TEXT(B30,"000"))</f>
        <v/>
      </c>
      <c r="F30" s="6" t="n"/>
      <c r="G30" s="5" t="str">
        <f>IF(F30="","",DATE(2000+LEFT(F30,2),1,RIGHT(F30,3)))</f>
        <v/>
      </c>
    </row>
    <row r="31">
      <c r="A31" s="5" t="n"/>
      <c r="B31" t="str">
        <f>IF(A31="","",A31-DATE(YEAR(A31),1,0))</f>
        <v/>
      </c>
      <c r="C31" t="str">
        <f>IF(A31="","",RIGHT(YEAR(A31),1)&amp;TEXT(B31,"000"))</f>
        <v/>
      </c>
      <c r="D31" t="str">
        <f>IF(A31="","",RIGHT(YEAR(A31),2)&amp;TEXT(B31,"000"))</f>
        <v/>
      </c>
      <c r="F31" s="6" t="n"/>
      <c r="G31" s="5" t="str">
        <f>IF(F31="","",DATE(2000+LEFT(F31,2),1,RIGHT(F31,3)))</f>
        <v/>
      </c>
    </row>
    <row r="32">
      <c r="A32" s="5" t="n"/>
      <c r="B32" t="str">
        <f>IF(A32="","",A32-DATE(YEAR(A32),1,0))</f>
        <v/>
      </c>
      <c r="C32" t="str">
        <f>IF(A32="","",RIGHT(YEAR(A32),1)&amp;TEXT(B32,"000"))</f>
        <v/>
      </c>
      <c r="D32" t="str">
        <f>IF(A32="","",RIGHT(YEAR(A32),2)&amp;TEXT(B32,"000"))</f>
        <v/>
      </c>
      <c r="F32" s="6" t="n"/>
      <c r="G32" s="5" t="str">
        <f>IF(F32="","",DATE(2000+LEFT(F32,2),1,RIGHT(F32,3)))</f>
        <v/>
      </c>
    </row>
    <row r="33">
      <c r="A33" s="5" t="n"/>
      <c r="B33" t="str">
        <f>IF(A33="","",A33-DATE(YEAR(A33),1,0))</f>
        <v/>
      </c>
      <c r="C33" t="str">
        <f>IF(A33="","",RIGHT(YEAR(A33),1)&amp;TEXT(B33,"000"))</f>
        <v/>
      </c>
      <c r="D33" t="str">
        <f>IF(A33="","",RIGHT(YEAR(A33),2)&amp;TEXT(B33,"000"))</f>
        <v/>
      </c>
      <c r="F33" s="6" t="n"/>
      <c r="G33" s="5" t="str">
        <f>IF(F33="","",DATE(2000+LEFT(F33,2),1,RIGHT(F33,3)))</f>
        <v/>
      </c>
    </row>
    <row r="34">
      <c r="A34" s="5" t="n"/>
      <c r="B34" t="str">
        <f>IF(A34="","",A34-DATE(YEAR(A34),1,0))</f>
        <v/>
      </c>
      <c r="C34" t="str">
        <f>IF(A34="","",RIGHT(YEAR(A34),1)&amp;TEXT(B34,"000"))</f>
        <v/>
      </c>
      <c r="D34" t="str">
        <f>IF(A34="","",RIGHT(YEAR(A34),2)&amp;TEXT(B34,"000"))</f>
        <v/>
      </c>
      <c r="F34" s="6" t="n"/>
      <c r="G34" s="5" t="str">
        <f>IF(F34="","",DATE(2000+LEFT(F34,2),1,RIGHT(F34,3)))</f>
        <v/>
      </c>
    </row>
    <row r="35">
      <c r="A35" s="5" t="n"/>
      <c r="B35" t="str">
        <f>IF(A35="","",A35-DATE(YEAR(A35),1,0))</f>
        <v/>
      </c>
      <c r="C35" t="str">
        <f>IF(A35="","",RIGHT(YEAR(A35),1)&amp;TEXT(B35,"000"))</f>
        <v/>
      </c>
      <c r="D35" t="str">
        <f>IF(A35="","",RIGHT(YEAR(A35),2)&amp;TEXT(B35,"000"))</f>
        <v/>
      </c>
      <c r="F35" s="6" t="n"/>
      <c r="G35" s="5" t="str">
        <f>IF(F35="","",DATE(2000+LEFT(F35,2),1,RIGHT(F35,3)))</f>
        <v/>
      </c>
    </row>
    <row r="36">
      <c r="A36" s="5" t="n"/>
      <c r="B36" t="str">
        <f>IF(A36="","",A36-DATE(YEAR(A36),1,0))</f>
        <v/>
      </c>
      <c r="C36" t="str">
        <f>IF(A36="","",RIGHT(YEAR(A36),1)&amp;TEXT(B36,"000"))</f>
        <v/>
      </c>
      <c r="D36" t="str">
        <f>IF(A36="","",RIGHT(YEAR(A36),2)&amp;TEXT(B36,"000"))</f>
        <v/>
      </c>
      <c r="F36" s="6" t="n"/>
      <c r="G36" s="5" t="str">
        <f>IF(F36="","",DATE(2000+LEFT(F36,2),1,RIGHT(F36,3)))</f>
        <v/>
      </c>
    </row>
    <row r="37">
      <c r="A37" s="5" t="n"/>
      <c r="B37" t="str">
        <f>IF(A37="","",A37-DATE(YEAR(A37),1,0))</f>
        <v/>
      </c>
      <c r="C37" t="str">
        <f>IF(A37="","",RIGHT(YEAR(A37),1)&amp;TEXT(B37,"000"))</f>
        <v/>
      </c>
      <c r="D37" t="str">
        <f>IF(A37="","",RIGHT(YEAR(A37),2)&amp;TEXT(B37,"000"))</f>
        <v/>
      </c>
      <c r="F37" s="6" t="n"/>
      <c r="G37" s="5" t="str">
        <f>IF(F37="","",DATE(2000+LEFT(F37,2),1,RIGHT(F37,3)))</f>
        <v/>
      </c>
    </row>
    <row r="38">
      <c r="A38" s="5" t="n"/>
      <c r="B38" t="str">
        <f>IF(A38="","",A38-DATE(YEAR(A38),1,0))</f>
        <v/>
      </c>
      <c r="C38" t="str">
        <f>IF(A38="","",RIGHT(YEAR(A38),1)&amp;TEXT(B38,"000"))</f>
        <v/>
      </c>
      <c r="D38" t="str">
        <f>IF(A38="","",RIGHT(YEAR(A38),2)&amp;TEXT(B38,"000"))</f>
        <v/>
      </c>
      <c r="F38" s="6" t="n"/>
      <c r="G38" s="5" t="str">
        <f>IF(F38="","",DATE(2000+LEFT(F38,2),1,RIGHT(F38,3)))</f>
        <v/>
      </c>
    </row>
    <row r="39">
      <c r="A39" s="5" t="n"/>
      <c r="B39" t="str">
        <f>IF(A39="","",A39-DATE(YEAR(A39),1,0))</f>
        <v/>
      </c>
      <c r="C39" t="str">
        <f>IF(A39="","",RIGHT(YEAR(A39),1)&amp;TEXT(B39,"000"))</f>
        <v/>
      </c>
      <c r="D39" t="str">
        <f>IF(A39="","",RIGHT(YEAR(A39),2)&amp;TEXT(B39,"000"))</f>
        <v/>
      </c>
      <c r="F39" s="6" t="n"/>
      <c r="G39" s="5" t="str">
        <f>IF(F39="","",DATE(2000+LEFT(F39,2),1,RIGHT(F39,3)))</f>
        <v/>
      </c>
    </row>
    <row r="40">
      <c r="A40" s="5" t="n"/>
      <c r="B40" t="str">
        <f>IF(A40="","",A40-DATE(YEAR(A40),1,0))</f>
        <v/>
      </c>
      <c r="C40" t="str">
        <f>IF(A40="","",RIGHT(YEAR(A40),1)&amp;TEXT(B40,"000"))</f>
        <v/>
      </c>
      <c r="D40" t="str">
        <f>IF(A40="","",RIGHT(YEAR(A40),2)&amp;TEXT(B40,"000"))</f>
        <v/>
      </c>
      <c r="F40" s="6" t="n"/>
      <c r="G40" s="5" t="str">
        <f>IF(F40="","",DATE(2000+LEFT(F40,2),1,RIGHT(F40,3)))</f>
        <v/>
      </c>
    </row>
    <row r="41">
      <c r="A41" s="5" t="n"/>
      <c r="B41" t="str">
        <f>IF(A41="","",A41-DATE(YEAR(A41),1,0))</f>
        <v/>
      </c>
      <c r="C41" t="str">
        <f>IF(A41="","",RIGHT(YEAR(A41),1)&amp;TEXT(B41,"000"))</f>
        <v/>
      </c>
      <c r="D41" t="str">
        <f>IF(A41="","",RIGHT(YEAR(A41),2)&amp;TEXT(B41,"000"))</f>
        <v/>
      </c>
      <c r="F41" s="6" t="n"/>
      <c r="G41" s="5" t="str">
        <f>IF(F41="","",DATE(2000+LEFT(F41,2),1,RIGHT(F41,3)))</f>
        <v/>
      </c>
    </row>
    <row r="42">
      <c r="A42" s="5" t="n"/>
      <c r="B42" t="str">
        <f>IF(A42="","",A42-DATE(YEAR(A42),1,0))</f>
        <v/>
      </c>
      <c r="C42" t="str">
        <f>IF(A42="","",RIGHT(YEAR(A42),1)&amp;TEXT(B42,"000"))</f>
        <v/>
      </c>
      <c r="D42" t="str">
        <f>IF(A42="","",RIGHT(YEAR(A42),2)&amp;TEXT(B42,"000"))</f>
        <v/>
      </c>
      <c r="F42" s="6" t="n"/>
      <c r="G42" s="5" t="str">
        <f>IF(F42="","",DATE(2000+LEFT(F42,2),1,RIGHT(F42,3)))</f>
        <v/>
      </c>
    </row>
    <row r="43">
      <c r="A43" s="5" t="n"/>
      <c r="B43" t="str">
        <f>IF(A43="","",A43-DATE(YEAR(A43),1,0))</f>
        <v/>
      </c>
      <c r="C43" t="str">
        <f>IF(A43="","",RIGHT(YEAR(A43),1)&amp;TEXT(B43,"000"))</f>
        <v/>
      </c>
      <c r="D43" t="str">
        <f>IF(A43="","",RIGHT(YEAR(A43),2)&amp;TEXT(B43,"000"))</f>
        <v/>
      </c>
      <c r="F43" s="6" t="n"/>
      <c r="G43" s="5" t="str">
        <f>IF(F43="","",DATE(2000+LEFT(F43,2),1,RIGHT(F43,3)))</f>
        <v/>
      </c>
    </row>
    <row r="44">
      <c r="A44" s="5" t="n"/>
      <c r="B44" t="str">
        <f>IF(A44="","",A44-DATE(YEAR(A44),1,0))</f>
        <v/>
      </c>
      <c r="C44" t="str">
        <f>IF(A44="","",RIGHT(YEAR(A44),1)&amp;TEXT(B44,"000"))</f>
        <v/>
      </c>
      <c r="D44" t="str">
        <f>IF(A44="","",RIGHT(YEAR(A44),2)&amp;TEXT(B44,"000"))</f>
        <v/>
      </c>
      <c r="F44" s="6" t="n"/>
      <c r="G44" s="5" t="str">
        <f>IF(F44="","",DATE(2000+LEFT(F44,2),1,RIGHT(F44,3)))</f>
        <v/>
      </c>
    </row>
    <row r="45">
      <c r="A45" s="5" t="n"/>
      <c r="B45" t="str">
        <f>IF(A45="","",A45-DATE(YEAR(A45),1,0))</f>
        <v/>
      </c>
      <c r="C45" t="str">
        <f>IF(A45="","",RIGHT(YEAR(A45),1)&amp;TEXT(B45,"000"))</f>
        <v/>
      </c>
      <c r="D45" t="str">
        <f>IF(A45="","",RIGHT(YEAR(A45),2)&amp;TEXT(B45,"000"))</f>
        <v/>
      </c>
      <c r="F45" s="6" t="n"/>
      <c r="G45" s="5" t="str">
        <f>IF(F45="","",DATE(2000+LEFT(F45,2),1,RIGHT(F45,3)))</f>
        <v/>
      </c>
    </row>
    <row r="46">
      <c r="A46" s="5" t="n"/>
      <c r="B46" t="str">
        <f>IF(A46="","",A46-DATE(YEAR(A46),1,0))</f>
        <v/>
      </c>
      <c r="C46" t="str">
        <f>IF(A46="","",RIGHT(YEAR(A46),1)&amp;TEXT(B46,"000"))</f>
        <v/>
      </c>
      <c r="D46" t="str">
        <f>IF(A46="","",RIGHT(YEAR(A46),2)&amp;TEXT(B46,"000"))</f>
        <v/>
      </c>
      <c r="F46" s="6" t="n"/>
      <c r="G46" s="5" t="str">
        <f>IF(F46="","",DATE(2000+LEFT(F46,2),1,RIGHT(F46,3)))</f>
        <v/>
      </c>
    </row>
    <row r="47">
      <c r="A47" s="5" t="n"/>
      <c r="B47" t="str">
        <f>IF(A47="","",A47-DATE(YEAR(A47),1,0))</f>
        <v/>
      </c>
      <c r="C47" t="str">
        <f>IF(A47="","",RIGHT(YEAR(A47),1)&amp;TEXT(B47,"000"))</f>
        <v/>
      </c>
      <c r="D47" t="str">
        <f>IF(A47="","",RIGHT(YEAR(A47),2)&amp;TEXT(B47,"000"))</f>
        <v/>
      </c>
      <c r="F47" s="6" t="n"/>
      <c r="G47" s="5" t="str">
        <f>IF(F47="","",DATE(2000+LEFT(F47,2),1,RIGHT(F47,3)))</f>
        <v/>
      </c>
    </row>
    <row r="48">
      <c r="A48" s="5" t="n"/>
      <c r="B48" t="str">
        <f>IF(A48="","",A48-DATE(YEAR(A48),1,0))</f>
        <v/>
      </c>
      <c r="C48" t="str">
        <f>IF(A48="","",RIGHT(YEAR(A48),1)&amp;TEXT(B48,"000"))</f>
        <v/>
      </c>
      <c r="D48" t="str">
        <f>IF(A48="","",RIGHT(YEAR(A48),2)&amp;TEXT(B48,"000"))</f>
        <v/>
      </c>
      <c r="F48" s="6" t="n"/>
      <c r="G48" s="5" t="str">
        <f>IF(F48="","",DATE(2000+LEFT(F48,2),1,RIGHT(F48,3)))</f>
        <v/>
      </c>
    </row>
    <row r="49">
      <c r="A49" s="5" t="n"/>
      <c r="B49" t="str">
        <f>IF(A49="","",A49-DATE(YEAR(A49),1,0))</f>
        <v/>
      </c>
      <c r="C49" t="str">
        <f>IF(A49="","",RIGHT(YEAR(A49),1)&amp;TEXT(B49,"000"))</f>
        <v/>
      </c>
      <c r="D49" t="str">
        <f>IF(A49="","",RIGHT(YEAR(A49),2)&amp;TEXT(B49,"000"))</f>
        <v/>
      </c>
      <c r="F49" s="6" t="n"/>
      <c r="G49" s="5" t="str">
        <f>IF(F49="","",DATE(2000+LEFT(F49,2),1,RIGHT(F49,3)))</f>
        <v/>
      </c>
    </row>
    <row r="50">
      <c r="A50" s="5" t="n"/>
      <c r="B50" t="str">
        <f>IF(A50="","",A50-DATE(YEAR(A50),1,0))</f>
        <v/>
      </c>
      <c r="C50" t="str">
        <f>IF(A50="","",RIGHT(YEAR(A50),1)&amp;TEXT(B50,"000"))</f>
        <v/>
      </c>
      <c r="D50" t="str">
        <f>IF(A50="","",RIGHT(YEAR(A50),2)&amp;TEXT(B50,"000"))</f>
        <v/>
      </c>
      <c r="F50" s="6" t="n"/>
      <c r="G50" s="5" t="str">
        <f>IF(F50="","",DATE(2000+LEFT(F50,2),1,RIGHT(F50,3)))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</cols>
  <sheetData>
    <row r="1">
      <c r="A1" s="3" t="inlineStr">
        <is>
          <t>Day</t>
        </is>
      </c>
      <c r="B1" s="3" t="inlineStr">
        <is>
          <t>Jan</t>
        </is>
      </c>
      <c r="C1" s="3" t="inlineStr">
        <is>
          <t>Feb</t>
        </is>
      </c>
      <c r="D1" s="3" t="inlineStr">
        <is>
          <t>Mar</t>
        </is>
      </c>
      <c r="E1" s="3" t="inlineStr">
        <is>
          <t>Apr</t>
        </is>
      </c>
      <c r="F1" s="3" t="inlineStr">
        <is>
          <t>May</t>
        </is>
      </c>
      <c r="G1" s="3" t="inlineStr">
        <is>
          <t>Jun</t>
        </is>
      </c>
      <c r="H1" s="3" t="inlineStr">
        <is>
          <t>Jul</t>
        </is>
      </c>
      <c r="I1" s="3" t="inlineStr">
        <is>
          <t>Aug</t>
        </is>
      </c>
      <c r="J1" s="3" t="inlineStr">
        <is>
          <t>Sep</t>
        </is>
      </c>
      <c r="K1" s="3" t="inlineStr">
        <is>
          <t>Oct</t>
        </is>
      </c>
      <c r="L1" s="3" t="inlineStr">
        <is>
          <t>Nov</t>
        </is>
      </c>
      <c r="M1" s="3" t="inlineStr">
        <is>
          <t>Dec</t>
        </is>
      </c>
      <c r="O1" s="4" t="inlineStr">
        <is>
          <t>Day of the year for every date in 2026.</t>
        </is>
      </c>
    </row>
    <row r="2">
      <c r="A2" s="7" t="n">
        <v>1</v>
      </c>
      <c r="B2">
        <f>IF(DAY(DATE(2026,1,1))=1,DATE(2026,1,1)-DATE(2026,1,0),"")</f>
        <v>1</v>
      </c>
      <c r="C2">
        <f>IF(DAY(DATE(2026,2,1))=1,DATE(2026,2,1)-DATE(2026,1,0),"")</f>
        <v>32</v>
      </c>
      <c r="D2">
        <f>IF(DAY(DATE(2026,3,1))=1,DATE(2026,3,1)-DATE(2026,1,0),"")</f>
        <v>60</v>
      </c>
      <c r="E2">
        <f>IF(DAY(DATE(2026,4,1))=1,DATE(2026,4,1)-DATE(2026,1,0),"")</f>
        <v>91</v>
      </c>
      <c r="F2">
        <f>IF(DAY(DATE(2026,5,1))=1,DATE(2026,5,1)-DATE(2026,1,0),"")</f>
        <v>121</v>
      </c>
      <c r="G2">
        <f>IF(DAY(DATE(2026,6,1))=1,DATE(2026,6,1)-DATE(2026,1,0),"")</f>
        <v>152</v>
      </c>
      <c r="H2">
        <f>IF(DAY(DATE(2026,7,1))=1,DATE(2026,7,1)-DATE(2026,1,0),"")</f>
        <v>182</v>
      </c>
      <c r="I2">
        <f>IF(DAY(DATE(2026,8,1))=1,DATE(2026,8,1)-DATE(2026,1,0),"")</f>
        <v>213</v>
      </c>
      <c r="J2">
        <f>IF(DAY(DATE(2026,9,1))=1,DATE(2026,9,1)-DATE(2026,1,0),"")</f>
        <v>244</v>
      </c>
      <c r="K2">
        <f>IF(DAY(DATE(2026,10,1))=1,DATE(2026,10,1)-DATE(2026,1,0),"")</f>
        <v>274</v>
      </c>
      <c r="L2">
        <f>IF(DAY(DATE(2026,11,1))=1,DATE(2026,11,1)-DATE(2026,1,0),"")</f>
        <v>305</v>
      </c>
      <c r="M2">
        <f>IF(DAY(DATE(2026,12,1))=1,DATE(2026,12,1)-DATE(2026,1,0),"")</f>
        <v>335</v>
      </c>
    </row>
    <row r="3">
      <c r="A3" s="7" t="n">
        <v>2</v>
      </c>
      <c r="B3">
        <f>IF(DAY(DATE(2026,1,2))=2,DATE(2026,1,2)-DATE(2026,1,0),"")</f>
        <v>2</v>
      </c>
      <c r="C3">
        <f>IF(DAY(DATE(2026,2,2))=2,DATE(2026,2,2)-DATE(2026,1,0),"")</f>
        <v>33</v>
      </c>
      <c r="D3">
        <f>IF(DAY(DATE(2026,3,2))=2,DATE(2026,3,2)-DATE(2026,1,0),"")</f>
        <v>61</v>
      </c>
      <c r="E3">
        <f>IF(DAY(DATE(2026,4,2))=2,DATE(2026,4,2)-DATE(2026,1,0),"")</f>
        <v>92</v>
      </c>
      <c r="F3">
        <f>IF(DAY(DATE(2026,5,2))=2,DATE(2026,5,2)-DATE(2026,1,0),"")</f>
        <v>122</v>
      </c>
      <c r="G3">
        <f>IF(DAY(DATE(2026,6,2))=2,DATE(2026,6,2)-DATE(2026,1,0),"")</f>
        <v>153</v>
      </c>
      <c r="H3">
        <f>IF(DAY(DATE(2026,7,2))=2,DATE(2026,7,2)-DATE(2026,1,0),"")</f>
        <v>183</v>
      </c>
      <c r="I3">
        <f>IF(DAY(DATE(2026,8,2))=2,DATE(2026,8,2)-DATE(2026,1,0),"")</f>
        <v>214</v>
      </c>
      <c r="J3">
        <f>IF(DAY(DATE(2026,9,2))=2,DATE(2026,9,2)-DATE(2026,1,0),"")</f>
        <v>245</v>
      </c>
      <c r="K3">
        <f>IF(DAY(DATE(2026,10,2))=2,DATE(2026,10,2)-DATE(2026,1,0),"")</f>
        <v>275</v>
      </c>
      <c r="L3">
        <f>IF(DAY(DATE(2026,11,2))=2,DATE(2026,11,2)-DATE(2026,1,0),"")</f>
        <v>306</v>
      </c>
      <c r="M3">
        <f>IF(DAY(DATE(2026,12,2))=2,DATE(2026,12,2)-DATE(2026,1,0),"")</f>
        <v>336</v>
      </c>
    </row>
    <row r="4">
      <c r="A4" s="7" t="n">
        <v>3</v>
      </c>
      <c r="B4">
        <f>IF(DAY(DATE(2026,1,3))=3,DATE(2026,1,3)-DATE(2026,1,0),"")</f>
        <v>3</v>
      </c>
      <c r="C4">
        <f>IF(DAY(DATE(2026,2,3))=3,DATE(2026,2,3)-DATE(2026,1,0),"")</f>
        <v>34</v>
      </c>
      <c r="D4">
        <f>IF(DAY(DATE(2026,3,3))=3,DATE(2026,3,3)-DATE(2026,1,0),"")</f>
        <v>62</v>
      </c>
      <c r="E4">
        <f>IF(DAY(DATE(2026,4,3))=3,DATE(2026,4,3)-DATE(2026,1,0),"")</f>
        <v>93</v>
      </c>
      <c r="F4">
        <f>IF(DAY(DATE(2026,5,3))=3,DATE(2026,5,3)-DATE(2026,1,0),"")</f>
        <v>123</v>
      </c>
      <c r="G4">
        <f>IF(DAY(DATE(2026,6,3))=3,DATE(2026,6,3)-DATE(2026,1,0),"")</f>
        <v>154</v>
      </c>
      <c r="H4">
        <f>IF(DAY(DATE(2026,7,3))=3,DATE(2026,7,3)-DATE(2026,1,0),"")</f>
        <v>184</v>
      </c>
      <c r="I4">
        <f>IF(DAY(DATE(2026,8,3))=3,DATE(2026,8,3)-DATE(2026,1,0),"")</f>
        <v>215</v>
      </c>
      <c r="J4">
        <f>IF(DAY(DATE(2026,9,3))=3,DATE(2026,9,3)-DATE(2026,1,0),"")</f>
        <v>246</v>
      </c>
      <c r="K4">
        <f>IF(DAY(DATE(2026,10,3))=3,DATE(2026,10,3)-DATE(2026,1,0),"")</f>
        <v>276</v>
      </c>
      <c r="L4">
        <f>IF(DAY(DATE(2026,11,3))=3,DATE(2026,11,3)-DATE(2026,1,0),"")</f>
        <v>307</v>
      </c>
      <c r="M4">
        <f>IF(DAY(DATE(2026,12,3))=3,DATE(2026,12,3)-DATE(2026,1,0),"")</f>
        <v>337</v>
      </c>
    </row>
    <row r="5">
      <c r="A5" s="7" t="n">
        <v>4</v>
      </c>
      <c r="B5">
        <f>IF(DAY(DATE(2026,1,4))=4,DATE(2026,1,4)-DATE(2026,1,0),"")</f>
        <v>4</v>
      </c>
      <c r="C5">
        <f>IF(DAY(DATE(2026,2,4))=4,DATE(2026,2,4)-DATE(2026,1,0),"")</f>
        <v>35</v>
      </c>
      <c r="D5">
        <f>IF(DAY(DATE(2026,3,4))=4,DATE(2026,3,4)-DATE(2026,1,0),"")</f>
        <v>63</v>
      </c>
      <c r="E5">
        <f>IF(DAY(DATE(2026,4,4))=4,DATE(2026,4,4)-DATE(2026,1,0),"")</f>
        <v>94</v>
      </c>
      <c r="F5">
        <f>IF(DAY(DATE(2026,5,4))=4,DATE(2026,5,4)-DATE(2026,1,0),"")</f>
        <v>124</v>
      </c>
      <c r="G5">
        <f>IF(DAY(DATE(2026,6,4))=4,DATE(2026,6,4)-DATE(2026,1,0),"")</f>
        <v>155</v>
      </c>
      <c r="H5">
        <f>IF(DAY(DATE(2026,7,4))=4,DATE(2026,7,4)-DATE(2026,1,0),"")</f>
        <v>185</v>
      </c>
      <c r="I5">
        <f>IF(DAY(DATE(2026,8,4))=4,DATE(2026,8,4)-DATE(2026,1,0),"")</f>
        <v>216</v>
      </c>
      <c r="J5">
        <f>IF(DAY(DATE(2026,9,4))=4,DATE(2026,9,4)-DATE(2026,1,0),"")</f>
        <v>247</v>
      </c>
      <c r="K5">
        <f>IF(DAY(DATE(2026,10,4))=4,DATE(2026,10,4)-DATE(2026,1,0),"")</f>
        <v>277</v>
      </c>
      <c r="L5">
        <f>IF(DAY(DATE(2026,11,4))=4,DATE(2026,11,4)-DATE(2026,1,0),"")</f>
        <v>308</v>
      </c>
      <c r="M5">
        <f>IF(DAY(DATE(2026,12,4))=4,DATE(2026,12,4)-DATE(2026,1,0),"")</f>
        <v>338</v>
      </c>
    </row>
    <row r="6">
      <c r="A6" s="7" t="n">
        <v>5</v>
      </c>
      <c r="B6">
        <f>IF(DAY(DATE(2026,1,5))=5,DATE(2026,1,5)-DATE(2026,1,0),"")</f>
        <v>5</v>
      </c>
      <c r="C6">
        <f>IF(DAY(DATE(2026,2,5))=5,DATE(2026,2,5)-DATE(2026,1,0),"")</f>
        <v>36</v>
      </c>
      <c r="D6">
        <f>IF(DAY(DATE(2026,3,5))=5,DATE(2026,3,5)-DATE(2026,1,0),"")</f>
        <v>64</v>
      </c>
      <c r="E6">
        <f>IF(DAY(DATE(2026,4,5))=5,DATE(2026,4,5)-DATE(2026,1,0),"")</f>
        <v>95</v>
      </c>
      <c r="F6">
        <f>IF(DAY(DATE(2026,5,5))=5,DATE(2026,5,5)-DATE(2026,1,0),"")</f>
        <v>125</v>
      </c>
      <c r="G6">
        <f>IF(DAY(DATE(2026,6,5))=5,DATE(2026,6,5)-DATE(2026,1,0),"")</f>
        <v>156</v>
      </c>
      <c r="H6">
        <f>IF(DAY(DATE(2026,7,5))=5,DATE(2026,7,5)-DATE(2026,1,0),"")</f>
        <v>186</v>
      </c>
      <c r="I6">
        <f>IF(DAY(DATE(2026,8,5))=5,DATE(2026,8,5)-DATE(2026,1,0),"")</f>
        <v>217</v>
      </c>
      <c r="J6">
        <f>IF(DAY(DATE(2026,9,5))=5,DATE(2026,9,5)-DATE(2026,1,0),"")</f>
        <v>248</v>
      </c>
      <c r="K6">
        <f>IF(DAY(DATE(2026,10,5))=5,DATE(2026,10,5)-DATE(2026,1,0),"")</f>
        <v>278</v>
      </c>
      <c r="L6">
        <f>IF(DAY(DATE(2026,11,5))=5,DATE(2026,11,5)-DATE(2026,1,0),"")</f>
        <v>309</v>
      </c>
      <c r="M6">
        <f>IF(DAY(DATE(2026,12,5))=5,DATE(2026,12,5)-DATE(2026,1,0),"")</f>
        <v>339</v>
      </c>
    </row>
    <row r="7">
      <c r="A7" s="7" t="n">
        <v>6</v>
      </c>
      <c r="B7">
        <f>IF(DAY(DATE(2026,1,6))=6,DATE(2026,1,6)-DATE(2026,1,0),"")</f>
        <v>6</v>
      </c>
      <c r="C7">
        <f>IF(DAY(DATE(2026,2,6))=6,DATE(2026,2,6)-DATE(2026,1,0),"")</f>
        <v>37</v>
      </c>
      <c r="D7">
        <f>IF(DAY(DATE(2026,3,6))=6,DATE(2026,3,6)-DATE(2026,1,0),"")</f>
        <v>65</v>
      </c>
      <c r="E7">
        <f>IF(DAY(DATE(2026,4,6))=6,DATE(2026,4,6)-DATE(2026,1,0),"")</f>
        <v>96</v>
      </c>
      <c r="F7">
        <f>IF(DAY(DATE(2026,5,6))=6,DATE(2026,5,6)-DATE(2026,1,0),"")</f>
        <v>126</v>
      </c>
      <c r="G7">
        <f>IF(DAY(DATE(2026,6,6))=6,DATE(2026,6,6)-DATE(2026,1,0),"")</f>
        <v>157</v>
      </c>
      <c r="H7">
        <f>IF(DAY(DATE(2026,7,6))=6,DATE(2026,7,6)-DATE(2026,1,0),"")</f>
        <v>187</v>
      </c>
      <c r="I7">
        <f>IF(DAY(DATE(2026,8,6))=6,DATE(2026,8,6)-DATE(2026,1,0),"")</f>
        <v>218</v>
      </c>
      <c r="J7">
        <f>IF(DAY(DATE(2026,9,6))=6,DATE(2026,9,6)-DATE(2026,1,0),"")</f>
        <v>249</v>
      </c>
      <c r="K7">
        <f>IF(DAY(DATE(2026,10,6))=6,DATE(2026,10,6)-DATE(2026,1,0),"")</f>
        <v>279</v>
      </c>
      <c r="L7">
        <f>IF(DAY(DATE(2026,11,6))=6,DATE(2026,11,6)-DATE(2026,1,0),"")</f>
        <v>310</v>
      </c>
      <c r="M7">
        <f>IF(DAY(DATE(2026,12,6))=6,DATE(2026,12,6)-DATE(2026,1,0),"")</f>
        <v>340</v>
      </c>
    </row>
    <row r="8">
      <c r="A8" s="7" t="n">
        <v>7</v>
      </c>
      <c r="B8">
        <f>IF(DAY(DATE(2026,1,7))=7,DATE(2026,1,7)-DATE(2026,1,0),"")</f>
        <v>7</v>
      </c>
      <c r="C8">
        <f>IF(DAY(DATE(2026,2,7))=7,DATE(2026,2,7)-DATE(2026,1,0),"")</f>
        <v>38</v>
      </c>
      <c r="D8">
        <f>IF(DAY(DATE(2026,3,7))=7,DATE(2026,3,7)-DATE(2026,1,0),"")</f>
        <v>66</v>
      </c>
      <c r="E8">
        <f>IF(DAY(DATE(2026,4,7))=7,DATE(2026,4,7)-DATE(2026,1,0),"")</f>
        <v>97</v>
      </c>
      <c r="F8">
        <f>IF(DAY(DATE(2026,5,7))=7,DATE(2026,5,7)-DATE(2026,1,0),"")</f>
        <v>127</v>
      </c>
      <c r="G8">
        <f>IF(DAY(DATE(2026,6,7))=7,DATE(2026,6,7)-DATE(2026,1,0),"")</f>
        <v>158</v>
      </c>
      <c r="H8">
        <f>IF(DAY(DATE(2026,7,7))=7,DATE(2026,7,7)-DATE(2026,1,0),"")</f>
        <v>188</v>
      </c>
      <c r="I8">
        <f>IF(DAY(DATE(2026,8,7))=7,DATE(2026,8,7)-DATE(2026,1,0),"")</f>
        <v>219</v>
      </c>
      <c r="J8">
        <f>IF(DAY(DATE(2026,9,7))=7,DATE(2026,9,7)-DATE(2026,1,0),"")</f>
        <v>250</v>
      </c>
      <c r="K8">
        <f>IF(DAY(DATE(2026,10,7))=7,DATE(2026,10,7)-DATE(2026,1,0),"")</f>
        <v>280</v>
      </c>
      <c r="L8">
        <f>IF(DAY(DATE(2026,11,7))=7,DATE(2026,11,7)-DATE(2026,1,0),"")</f>
        <v>311</v>
      </c>
      <c r="M8">
        <f>IF(DAY(DATE(2026,12,7))=7,DATE(2026,12,7)-DATE(2026,1,0),"")</f>
        <v>341</v>
      </c>
    </row>
    <row r="9">
      <c r="A9" s="7" t="n">
        <v>8</v>
      </c>
      <c r="B9">
        <f>IF(DAY(DATE(2026,1,8))=8,DATE(2026,1,8)-DATE(2026,1,0),"")</f>
        <v>8</v>
      </c>
      <c r="C9">
        <f>IF(DAY(DATE(2026,2,8))=8,DATE(2026,2,8)-DATE(2026,1,0),"")</f>
        <v>39</v>
      </c>
      <c r="D9">
        <f>IF(DAY(DATE(2026,3,8))=8,DATE(2026,3,8)-DATE(2026,1,0),"")</f>
        <v>67</v>
      </c>
      <c r="E9">
        <f>IF(DAY(DATE(2026,4,8))=8,DATE(2026,4,8)-DATE(2026,1,0),"")</f>
        <v>98</v>
      </c>
      <c r="F9">
        <f>IF(DAY(DATE(2026,5,8))=8,DATE(2026,5,8)-DATE(2026,1,0),"")</f>
        <v>128</v>
      </c>
      <c r="G9">
        <f>IF(DAY(DATE(2026,6,8))=8,DATE(2026,6,8)-DATE(2026,1,0),"")</f>
        <v>159</v>
      </c>
      <c r="H9">
        <f>IF(DAY(DATE(2026,7,8))=8,DATE(2026,7,8)-DATE(2026,1,0),"")</f>
        <v>189</v>
      </c>
      <c r="I9">
        <f>IF(DAY(DATE(2026,8,8))=8,DATE(2026,8,8)-DATE(2026,1,0),"")</f>
        <v>220</v>
      </c>
      <c r="J9">
        <f>IF(DAY(DATE(2026,9,8))=8,DATE(2026,9,8)-DATE(2026,1,0),"")</f>
        <v>251</v>
      </c>
      <c r="K9">
        <f>IF(DAY(DATE(2026,10,8))=8,DATE(2026,10,8)-DATE(2026,1,0),"")</f>
        <v>281</v>
      </c>
      <c r="L9">
        <f>IF(DAY(DATE(2026,11,8))=8,DATE(2026,11,8)-DATE(2026,1,0),"")</f>
        <v>312</v>
      </c>
      <c r="M9">
        <f>IF(DAY(DATE(2026,12,8))=8,DATE(2026,12,8)-DATE(2026,1,0),"")</f>
        <v>342</v>
      </c>
    </row>
    <row r="10">
      <c r="A10" s="7" t="n">
        <v>9</v>
      </c>
      <c r="B10">
        <f>IF(DAY(DATE(2026,1,9))=9,DATE(2026,1,9)-DATE(2026,1,0),"")</f>
        <v>9</v>
      </c>
      <c r="C10">
        <f>IF(DAY(DATE(2026,2,9))=9,DATE(2026,2,9)-DATE(2026,1,0),"")</f>
        <v>40</v>
      </c>
      <c r="D10">
        <f>IF(DAY(DATE(2026,3,9))=9,DATE(2026,3,9)-DATE(2026,1,0),"")</f>
        <v>68</v>
      </c>
      <c r="E10">
        <f>IF(DAY(DATE(2026,4,9))=9,DATE(2026,4,9)-DATE(2026,1,0),"")</f>
        <v>99</v>
      </c>
      <c r="F10">
        <f>IF(DAY(DATE(2026,5,9))=9,DATE(2026,5,9)-DATE(2026,1,0),"")</f>
        <v>129</v>
      </c>
      <c r="G10">
        <f>IF(DAY(DATE(2026,6,9))=9,DATE(2026,6,9)-DATE(2026,1,0),"")</f>
        <v>160</v>
      </c>
      <c r="H10">
        <f>IF(DAY(DATE(2026,7,9))=9,DATE(2026,7,9)-DATE(2026,1,0),"")</f>
        <v>190</v>
      </c>
      <c r="I10">
        <f>IF(DAY(DATE(2026,8,9))=9,DATE(2026,8,9)-DATE(2026,1,0),"")</f>
        <v>221</v>
      </c>
      <c r="J10">
        <f>IF(DAY(DATE(2026,9,9))=9,DATE(2026,9,9)-DATE(2026,1,0),"")</f>
        <v>252</v>
      </c>
      <c r="K10">
        <f>IF(DAY(DATE(2026,10,9))=9,DATE(2026,10,9)-DATE(2026,1,0),"")</f>
        <v>282</v>
      </c>
      <c r="L10">
        <f>IF(DAY(DATE(2026,11,9))=9,DATE(2026,11,9)-DATE(2026,1,0),"")</f>
        <v>313</v>
      </c>
      <c r="M10">
        <f>IF(DAY(DATE(2026,12,9))=9,DATE(2026,12,9)-DATE(2026,1,0),"")</f>
        <v>343</v>
      </c>
    </row>
    <row r="11">
      <c r="A11" s="7" t="n">
        <v>10</v>
      </c>
      <c r="B11">
        <f>IF(DAY(DATE(2026,1,10))=10,DATE(2026,1,10)-DATE(2026,1,0),"")</f>
        <v>10</v>
      </c>
      <c r="C11">
        <f>IF(DAY(DATE(2026,2,10))=10,DATE(2026,2,10)-DATE(2026,1,0),"")</f>
        <v>41</v>
      </c>
      <c r="D11">
        <f>IF(DAY(DATE(2026,3,10))=10,DATE(2026,3,10)-DATE(2026,1,0),"")</f>
        <v>69</v>
      </c>
      <c r="E11">
        <f>IF(DAY(DATE(2026,4,10))=10,DATE(2026,4,10)-DATE(2026,1,0),"")</f>
        <v>100</v>
      </c>
      <c r="F11">
        <f>IF(DAY(DATE(2026,5,10))=10,DATE(2026,5,10)-DATE(2026,1,0),"")</f>
        <v>130</v>
      </c>
      <c r="G11">
        <f>IF(DAY(DATE(2026,6,10))=10,DATE(2026,6,10)-DATE(2026,1,0),"")</f>
        <v>161</v>
      </c>
      <c r="H11">
        <f>IF(DAY(DATE(2026,7,10))=10,DATE(2026,7,10)-DATE(2026,1,0),"")</f>
        <v>191</v>
      </c>
      <c r="I11">
        <f>IF(DAY(DATE(2026,8,10))=10,DATE(2026,8,10)-DATE(2026,1,0),"")</f>
        <v>222</v>
      </c>
      <c r="J11">
        <f>IF(DAY(DATE(2026,9,10))=10,DATE(2026,9,10)-DATE(2026,1,0),"")</f>
        <v>253</v>
      </c>
      <c r="K11">
        <f>IF(DAY(DATE(2026,10,10))=10,DATE(2026,10,10)-DATE(2026,1,0),"")</f>
        <v>283</v>
      </c>
      <c r="L11">
        <f>IF(DAY(DATE(2026,11,10))=10,DATE(2026,11,10)-DATE(2026,1,0),"")</f>
        <v>314</v>
      </c>
      <c r="M11">
        <f>IF(DAY(DATE(2026,12,10))=10,DATE(2026,12,10)-DATE(2026,1,0),"")</f>
        <v>344</v>
      </c>
    </row>
    <row r="12">
      <c r="A12" s="7" t="n">
        <v>11</v>
      </c>
      <c r="B12">
        <f>IF(DAY(DATE(2026,1,11))=11,DATE(2026,1,11)-DATE(2026,1,0),"")</f>
        <v>11</v>
      </c>
      <c r="C12">
        <f>IF(DAY(DATE(2026,2,11))=11,DATE(2026,2,11)-DATE(2026,1,0),"")</f>
        <v>42</v>
      </c>
      <c r="D12">
        <f>IF(DAY(DATE(2026,3,11))=11,DATE(2026,3,11)-DATE(2026,1,0),"")</f>
        <v>70</v>
      </c>
      <c r="E12">
        <f>IF(DAY(DATE(2026,4,11))=11,DATE(2026,4,11)-DATE(2026,1,0),"")</f>
        <v>101</v>
      </c>
      <c r="F12">
        <f>IF(DAY(DATE(2026,5,11))=11,DATE(2026,5,11)-DATE(2026,1,0),"")</f>
        <v>131</v>
      </c>
      <c r="G12">
        <f>IF(DAY(DATE(2026,6,11))=11,DATE(2026,6,11)-DATE(2026,1,0),"")</f>
        <v>162</v>
      </c>
      <c r="H12">
        <f>IF(DAY(DATE(2026,7,11))=11,DATE(2026,7,11)-DATE(2026,1,0),"")</f>
        <v>192</v>
      </c>
      <c r="I12">
        <f>IF(DAY(DATE(2026,8,11))=11,DATE(2026,8,11)-DATE(2026,1,0),"")</f>
        <v>223</v>
      </c>
      <c r="J12">
        <f>IF(DAY(DATE(2026,9,11))=11,DATE(2026,9,11)-DATE(2026,1,0),"")</f>
        <v>254</v>
      </c>
      <c r="K12">
        <f>IF(DAY(DATE(2026,10,11))=11,DATE(2026,10,11)-DATE(2026,1,0),"")</f>
        <v>284</v>
      </c>
      <c r="L12">
        <f>IF(DAY(DATE(2026,11,11))=11,DATE(2026,11,11)-DATE(2026,1,0),"")</f>
        <v>315</v>
      </c>
      <c r="M12">
        <f>IF(DAY(DATE(2026,12,11))=11,DATE(2026,12,11)-DATE(2026,1,0),"")</f>
        <v>345</v>
      </c>
    </row>
    <row r="13">
      <c r="A13" s="7" t="n">
        <v>12</v>
      </c>
      <c r="B13">
        <f>IF(DAY(DATE(2026,1,12))=12,DATE(2026,1,12)-DATE(2026,1,0),"")</f>
        <v>12</v>
      </c>
      <c r="C13">
        <f>IF(DAY(DATE(2026,2,12))=12,DATE(2026,2,12)-DATE(2026,1,0),"")</f>
        <v>43</v>
      </c>
      <c r="D13">
        <f>IF(DAY(DATE(2026,3,12))=12,DATE(2026,3,12)-DATE(2026,1,0),"")</f>
        <v>71</v>
      </c>
      <c r="E13">
        <f>IF(DAY(DATE(2026,4,12))=12,DATE(2026,4,12)-DATE(2026,1,0),"")</f>
        <v>102</v>
      </c>
      <c r="F13">
        <f>IF(DAY(DATE(2026,5,12))=12,DATE(2026,5,12)-DATE(2026,1,0),"")</f>
        <v>132</v>
      </c>
      <c r="G13">
        <f>IF(DAY(DATE(2026,6,12))=12,DATE(2026,6,12)-DATE(2026,1,0),"")</f>
        <v>163</v>
      </c>
      <c r="H13">
        <f>IF(DAY(DATE(2026,7,12))=12,DATE(2026,7,12)-DATE(2026,1,0),"")</f>
        <v>193</v>
      </c>
      <c r="I13">
        <f>IF(DAY(DATE(2026,8,12))=12,DATE(2026,8,12)-DATE(2026,1,0),"")</f>
        <v>224</v>
      </c>
      <c r="J13">
        <f>IF(DAY(DATE(2026,9,12))=12,DATE(2026,9,12)-DATE(2026,1,0),"")</f>
        <v>255</v>
      </c>
      <c r="K13">
        <f>IF(DAY(DATE(2026,10,12))=12,DATE(2026,10,12)-DATE(2026,1,0),"")</f>
        <v>285</v>
      </c>
      <c r="L13">
        <f>IF(DAY(DATE(2026,11,12))=12,DATE(2026,11,12)-DATE(2026,1,0),"")</f>
        <v>316</v>
      </c>
      <c r="M13">
        <f>IF(DAY(DATE(2026,12,12))=12,DATE(2026,12,12)-DATE(2026,1,0),"")</f>
        <v>346</v>
      </c>
    </row>
    <row r="14">
      <c r="A14" s="7" t="n">
        <v>13</v>
      </c>
      <c r="B14">
        <f>IF(DAY(DATE(2026,1,13))=13,DATE(2026,1,13)-DATE(2026,1,0),"")</f>
        <v>13</v>
      </c>
      <c r="C14">
        <f>IF(DAY(DATE(2026,2,13))=13,DATE(2026,2,13)-DATE(2026,1,0),"")</f>
        <v>44</v>
      </c>
      <c r="D14">
        <f>IF(DAY(DATE(2026,3,13))=13,DATE(2026,3,13)-DATE(2026,1,0),"")</f>
        <v>72</v>
      </c>
      <c r="E14">
        <f>IF(DAY(DATE(2026,4,13))=13,DATE(2026,4,13)-DATE(2026,1,0),"")</f>
        <v>103</v>
      </c>
      <c r="F14">
        <f>IF(DAY(DATE(2026,5,13))=13,DATE(2026,5,13)-DATE(2026,1,0),"")</f>
        <v>133</v>
      </c>
      <c r="G14">
        <f>IF(DAY(DATE(2026,6,13))=13,DATE(2026,6,13)-DATE(2026,1,0),"")</f>
        <v>164</v>
      </c>
      <c r="H14">
        <f>IF(DAY(DATE(2026,7,13))=13,DATE(2026,7,13)-DATE(2026,1,0),"")</f>
        <v>194</v>
      </c>
      <c r="I14">
        <f>IF(DAY(DATE(2026,8,13))=13,DATE(2026,8,13)-DATE(2026,1,0),"")</f>
        <v>225</v>
      </c>
      <c r="J14">
        <f>IF(DAY(DATE(2026,9,13))=13,DATE(2026,9,13)-DATE(2026,1,0),"")</f>
        <v>256</v>
      </c>
      <c r="K14">
        <f>IF(DAY(DATE(2026,10,13))=13,DATE(2026,10,13)-DATE(2026,1,0),"")</f>
        <v>286</v>
      </c>
      <c r="L14">
        <f>IF(DAY(DATE(2026,11,13))=13,DATE(2026,11,13)-DATE(2026,1,0),"")</f>
        <v>317</v>
      </c>
      <c r="M14">
        <f>IF(DAY(DATE(2026,12,13))=13,DATE(2026,12,13)-DATE(2026,1,0),"")</f>
        <v>347</v>
      </c>
    </row>
    <row r="15">
      <c r="A15" s="7" t="n">
        <v>14</v>
      </c>
      <c r="B15">
        <f>IF(DAY(DATE(2026,1,14))=14,DATE(2026,1,14)-DATE(2026,1,0),"")</f>
        <v>14</v>
      </c>
      <c r="C15">
        <f>IF(DAY(DATE(2026,2,14))=14,DATE(2026,2,14)-DATE(2026,1,0),"")</f>
        <v>45</v>
      </c>
      <c r="D15">
        <f>IF(DAY(DATE(2026,3,14))=14,DATE(2026,3,14)-DATE(2026,1,0),"")</f>
        <v>73</v>
      </c>
      <c r="E15">
        <f>IF(DAY(DATE(2026,4,14))=14,DATE(2026,4,14)-DATE(2026,1,0),"")</f>
        <v>104</v>
      </c>
      <c r="F15">
        <f>IF(DAY(DATE(2026,5,14))=14,DATE(2026,5,14)-DATE(2026,1,0),"")</f>
        <v>134</v>
      </c>
      <c r="G15">
        <f>IF(DAY(DATE(2026,6,14))=14,DATE(2026,6,14)-DATE(2026,1,0),"")</f>
        <v>165</v>
      </c>
      <c r="H15">
        <f>IF(DAY(DATE(2026,7,14))=14,DATE(2026,7,14)-DATE(2026,1,0),"")</f>
        <v>195</v>
      </c>
      <c r="I15">
        <f>IF(DAY(DATE(2026,8,14))=14,DATE(2026,8,14)-DATE(2026,1,0),"")</f>
        <v>226</v>
      </c>
      <c r="J15">
        <f>IF(DAY(DATE(2026,9,14))=14,DATE(2026,9,14)-DATE(2026,1,0),"")</f>
        <v>257</v>
      </c>
      <c r="K15">
        <f>IF(DAY(DATE(2026,10,14))=14,DATE(2026,10,14)-DATE(2026,1,0),"")</f>
        <v>287</v>
      </c>
      <c r="L15">
        <f>IF(DAY(DATE(2026,11,14))=14,DATE(2026,11,14)-DATE(2026,1,0),"")</f>
        <v>318</v>
      </c>
      <c r="M15">
        <f>IF(DAY(DATE(2026,12,14))=14,DATE(2026,12,14)-DATE(2026,1,0),"")</f>
        <v>348</v>
      </c>
    </row>
    <row r="16">
      <c r="A16" s="7" t="n">
        <v>15</v>
      </c>
      <c r="B16">
        <f>IF(DAY(DATE(2026,1,15))=15,DATE(2026,1,15)-DATE(2026,1,0),"")</f>
        <v>15</v>
      </c>
      <c r="C16">
        <f>IF(DAY(DATE(2026,2,15))=15,DATE(2026,2,15)-DATE(2026,1,0),"")</f>
        <v>46</v>
      </c>
      <c r="D16">
        <f>IF(DAY(DATE(2026,3,15))=15,DATE(2026,3,15)-DATE(2026,1,0),"")</f>
        <v>74</v>
      </c>
      <c r="E16">
        <f>IF(DAY(DATE(2026,4,15))=15,DATE(2026,4,15)-DATE(2026,1,0),"")</f>
        <v>105</v>
      </c>
      <c r="F16">
        <f>IF(DAY(DATE(2026,5,15))=15,DATE(2026,5,15)-DATE(2026,1,0),"")</f>
        <v>135</v>
      </c>
      <c r="G16">
        <f>IF(DAY(DATE(2026,6,15))=15,DATE(2026,6,15)-DATE(2026,1,0),"")</f>
        <v>166</v>
      </c>
      <c r="H16">
        <f>IF(DAY(DATE(2026,7,15))=15,DATE(2026,7,15)-DATE(2026,1,0),"")</f>
        <v>196</v>
      </c>
      <c r="I16">
        <f>IF(DAY(DATE(2026,8,15))=15,DATE(2026,8,15)-DATE(2026,1,0),"")</f>
        <v>227</v>
      </c>
      <c r="J16">
        <f>IF(DAY(DATE(2026,9,15))=15,DATE(2026,9,15)-DATE(2026,1,0),"")</f>
        <v>258</v>
      </c>
      <c r="K16">
        <f>IF(DAY(DATE(2026,10,15))=15,DATE(2026,10,15)-DATE(2026,1,0),"")</f>
        <v>288</v>
      </c>
      <c r="L16">
        <f>IF(DAY(DATE(2026,11,15))=15,DATE(2026,11,15)-DATE(2026,1,0),"")</f>
        <v>319</v>
      </c>
      <c r="M16">
        <f>IF(DAY(DATE(2026,12,15))=15,DATE(2026,12,15)-DATE(2026,1,0),"")</f>
        <v>349</v>
      </c>
    </row>
    <row r="17">
      <c r="A17" s="7" t="n">
        <v>16</v>
      </c>
      <c r="B17">
        <f>IF(DAY(DATE(2026,1,16))=16,DATE(2026,1,16)-DATE(2026,1,0),"")</f>
        <v>16</v>
      </c>
      <c r="C17">
        <f>IF(DAY(DATE(2026,2,16))=16,DATE(2026,2,16)-DATE(2026,1,0),"")</f>
        <v>47</v>
      </c>
      <c r="D17">
        <f>IF(DAY(DATE(2026,3,16))=16,DATE(2026,3,16)-DATE(2026,1,0),"")</f>
        <v>75</v>
      </c>
      <c r="E17">
        <f>IF(DAY(DATE(2026,4,16))=16,DATE(2026,4,16)-DATE(2026,1,0),"")</f>
        <v>106</v>
      </c>
      <c r="F17">
        <f>IF(DAY(DATE(2026,5,16))=16,DATE(2026,5,16)-DATE(2026,1,0),"")</f>
        <v>136</v>
      </c>
      <c r="G17">
        <f>IF(DAY(DATE(2026,6,16))=16,DATE(2026,6,16)-DATE(2026,1,0),"")</f>
        <v>167</v>
      </c>
      <c r="H17">
        <f>IF(DAY(DATE(2026,7,16))=16,DATE(2026,7,16)-DATE(2026,1,0),"")</f>
        <v>197</v>
      </c>
      <c r="I17">
        <f>IF(DAY(DATE(2026,8,16))=16,DATE(2026,8,16)-DATE(2026,1,0),"")</f>
        <v>228</v>
      </c>
      <c r="J17">
        <f>IF(DAY(DATE(2026,9,16))=16,DATE(2026,9,16)-DATE(2026,1,0),"")</f>
        <v>259</v>
      </c>
      <c r="K17">
        <f>IF(DAY(DATE(2026,10,16))=16,DATE(2026,10,16)-DATE(2026,1,0),"")</f>
        <v>289</v>
      </c>
      <c r="L17">
        <f>IF(DAY(DATE(2026,11,16))=16,DATE(2026,11,16)-DATE(2026,1,0),"")</f>
        <v>320</v>
      </c>
      <c r="M17">
        <f>IF(DAY(DATE(2026,12,16))=16,DATE(2026,12,16)-DATE(2026,1,0),"")</f>
        <v>350</v>
      </c>
    </row>
    <row r="18">
      <c r="A18" s="7" t="n">
        <v>17</v>
      </c>
      <c r="B18">
        <f>IF(DAY(DATE(2026,1,17))=17,DATE(2026,1,17)-DATE(2026,1,0),"")</f>
        <v>17</v>
      </c>
      <c r="C18">
        <f>IF(DAY(DATE(2026,2,17))=17,DATE(2026,2,17)-DATE(2026,1,0),"")</f>
        <v>48</v>
      </c>
      <c r="D18">
        <f>IF(DAY(DATE(2026,3,17))=17,DATE(2026,3,17)-DATE(2026,1,0),"")</f>
        <v>76</v>
      </c>
      <c r="E18">
        <f>IF(DAY(DATE(2026,4,17))=17,DATE(2026,4,17)-DATE(2026,1,0),"")</f>
        <v>107</v>
      </c>
      <c r="F18">
        <f>IF(DAY(DATE(2026,5,17))=17,DATE(2026,5,17)-DATE(2026,1,0),"")</f>
        <v>137</v>
      </c>
      <c r="G18">
        <f>IF(DAY(DATE(2026,6,17))=17,DATE(2026,6,17)-DATE(2026,1,0),"")</f>
        <v>168</v>
      </c>
      <c r="H18">
        <f>IF(DAY(DATE(2026,7,17))=17,DATE(2026,7,17)-DATE(2026,1,0),"")</f>
        <v>198</v>
      </c>
      <c r="I18">
        <f>IF(DAY(DATE(2026,8,17))=17,DATE(2026,8,17)-DATE(2026,1,0),"")</f>
        <v>229</v>
      </c>
      <c r="J18">
        <f>IF(DAY(DATE(2026,9,17))=17,DATE(2026,9,17)-DATE(2026,1,0),"")</f>
        <v>260</v>
      </c>
      <c r="K18">
        <f>IF(DAY(DATE(2026,10,17))=17,DATE(2026,10,17)-DATE(2026,1,0),"")</f>
        <v>290</v>
      </c>
      <c r="L18">
        <f>IF(DAY(DATE(2026,11,17))=17,DATE(2026,11,17)-DATE(2026,1,0),"")</f>
        <v>321</v>
      </c>
      <c r="M18">
        <f>IF(DAY(DATE(2026,12,17))=17,DATE(2026,12,17)-DATE(2026,1,0),"")</f>
        <v>351</v>
      </c>
    </row>
    <row r="19">
      <c r="A19" s="7" t="n">
        <v>18</v>
      </c>
      <c r="B19">
        <f>IF(DAY(DATE(2026,1,18))=18,DATE(2026,1,18)-DATE(2026,1,0),"")</f>
        <v>18</v>
      </c>
      <c r="C19">
        <f>IF(DAY(DATE(2026,2,18))=18,DATE(2026,2,18)-DATE(2026,1,0),"")</f>
        <v>49</v>
      </c>
      <c r="D19">
        <f>IF(DAY(DATE(2026,3,18))=18,DATE(2026,3,18)-DATE(2026,1,0),"")</f>
        <v>77</v>
      </c>
      <c r="E19">
        <f>IF(DAY(DATE(2026,4,18))=18,DATE(2026,4,18)-DATE(2026,1,0),"")</f>
        <v>108</v>
      </c>
      <c r="F19">
        <f>IF(DAY(DATE(2026,5,18))=18,DATE(2026,5,18)-DATE(2026,1,0),"")</f>
        <v>138</v>
      </c>
      <c r="G19">
        <f>IF(DAY(DATE(2026,6,18))=18,DATE(2026,6,18)-DATE(2026,1,0),"")</f>
        <v>169</v>
      </c>
      <c r="H19">
        <f>IF(DAY(DATE(2026,7,18))=18,DATE(2026,7,18)-DATE(2026,1,0),"")</f>
        <v>199</v>
      </c>
      <c r="I19">
        <f>IF(DAY(DATE(2026,8,18))=18,DATE(2026,8,18)-DATE(2026,1,0),"")</f>
        <v>230</v>
      </c>
      <c r="J19">
        <f>IF(DAY(DATE(2026,9,18))=18,DATE(2026,9,18)-DATE(2026,1,0),"")</f>
        <v>261</v>
      </c>
      <c r="K19">
        <f>IF(DAY(DATE(2026,10,18))=18,DATE(2026,10,18)-DATE(2026,1,0),"")</f>
        <v>291</v>
      </c>
      <c r="L19">
        <f>IF(DAY(DATE(2026,11,18))=18,DATE(2026,11,18)-DATE(2026,1,0),"")</f>
        <v>322</v>
      </c>
      <c r="M19">
        <f>IF(DAY(DATE(2026,12,18))=18,DATE(2026,12,18)-DATE(2026,1,0),"")</f>
        <v>352</v>
      </c>
    </row>
    <row r="20">
      <c r="A20" s="7" t="n">
        <v>19</v>
      </c>
      <c r="B20">
        <f>IF(DAY(DATE(2026,1,19))=19,DATE(2026,1,19)-DATE(2026,1,0),"")</f>
        <v>19</v>
      </c>
      <c r="C20">
        <f>IF(DAY(DATE(2026,2,19))=19,DATE(2026,2,19)-DATE(2026,1,0),"")</f>
        <v>50</v>
      </c>
      <c r="D20">
        <f>IF(DAY(DATE(2026,3,19))=19,DATE(2026,3,19)-DATE(2026,1,0),"")</f>
        <v>78</v>
      </c>
      <c r="E20">
        <f>IF(DAY(DATE(2026,4,19))=19,DATE(2026,4,19)-DATE(2026,1,0),"")</f>
        <v>109</v>
      </c>
      <c r="F20">
        <f>IF(DAY(DATE(2026,5,19))=19,DATE(2026,5,19)-DATE(2026,1,0),"")</f>
        <v>139</v>
      </c>
      <c r="G20">
        <f>IF(DAY(DATE(2026,6,19))=19,DATE(2026,6,19)-DATE(2026,1,0),"")</f>
        <v>170</v>
      </c>
      <c r="H20">
        <f>IF(DAY(DATE(2026,7,19))=19,DATE(2026,7,19)-DATE(2026,1,0),"")</f>
        <v>200</v>
      </c>
      <c r="I20">
        <f>IF(DAY(DATE(2026,8,19))=19,DATE(2026,8,19)-DATE(2026,1,0),"")</f>
        <v>231</v>
      </c>
      <c r="J20">
        <f>IF(DAY(DATE(2026,9,19))=19,DATE(2026,9,19)-DATE(2026,1,0),"")</f>
        <v>262</v>
      </c>
      <c r="K20">
        <f>IF(DAY(DATE(2026,10,19))=19,DATE(2026,10,19)-DATE(2026,1,0),"")</f>
        <v>292</v>
      </c>
      <c r="L20">
        <f>IF(DAY(DATE(2026,11,19))=19,DATE(2026,11,19)-DATE(2026,1,0),"")</f>
        <v>323</v>
      </c>
      <c r="M20">
        <f>IF(DAY(DATE(2026,12,19))=19,DATE(2026,12,19)-DATE(2026,1,0),"")</f>
        <v>353</v>
      </c>
    </row>
    <row r="21">
      <c r="A21" s="7" t="n">
        <v>20</v>
      </c>
      <c r="B21">
        <f>IF(DAY(DATE(2026,1,20))=20,DATE(2026,1,20)-DATE(2026,1,0),"")</f>
        <v>20</v>
      </c>
      <c r="C21">
        <f>IF(DAY(DATE(2026,2,20))=20,DATE(2026,2,20)-DATE(2026,1,0),"")</f>
        <v>51</v>
      </c>
      <c r="D21">
        <f>IF(DAY(DATE(2026,3,20))=20,DATE(2026,3,20)-DATE(2026,1,0),"")</f>
        <v>79</v>
      </c>
      <c r="E21">
        <f>IF(DAY(DATE(2026,4,20))=20,DATE(2026,4,20)-DATE(2026,1,0),"")</f>
        <v>110</v>
      </c>
      <c r="F21">
        <f>IF(DAY(DATE(2026,5,20))=20,DATE(2026,5,20)-DATE(2026,1,0),"")</f>
        <v>140</v>
      </c>
      <c r="G21">
        <f>IF(DAY(DATE(2026,6,20))=20,DATE(2026,6,20)-DATE(2026,1,0),"")</f>
        <v>171</v>
      </c>
      <c r="H21">
        <f>IF(DAY(DATE(2026,7,20))=20,DATE(2026,7,20)-DATE(2026,1,0),"")</f>
        <v>201</v>
      </c>
      <c r="I21">
        <f>IF(DAY(DATE(2026,8,20))=20,DATE(2026,8,20)-DATE(2026,1,0),"")</f>
        <v>232</v>
      </c>
      <c r="J21">
        <f>IF(DAY(DATE(2026,9,20))=20,DATE(2026,9,20)-DATE(2026,1,0),"")</f>
        <v>263</v>
      </c>
      <c r="K21">
        <f>IF(DAY(DATE(2026,10,20))=20,DATE(2026,10,20)-DATE(2026,1,0),"")</f>
        <v>293</v>
      </c>
      <c r="L21">
        <f>IF(DAY(DATE(2026,11,20))=20,DATE(2026,11,20)-DATE(2026,1,0),"")</f>
        <v>324</v>
      </c>
      <c r="M21">
        <f>IF(DAY(DATE(2026,12,20))=20,DATE(2026,12,20)-DATE(2026,1,0),"")</f>
        <v>354</v>
      </c>
    </row>
    <row r="22">
      <c r="A22" s="7" t="n">
        <v>21</v>
      </c>
      <c r="B22">
        <f>IF(DAY(DATE(2026,1,21))=21,DATE(2026,1,21)-DATE(2026,1,0),"")</f>
        <v>21</v>
      </c>
      <c r="C22">
        <f>IF(DAY(DATE(2026,2,21))=21,DATE(2026,2,21)-DATE(2026,1,0),"")</f>
        <v>52</v>
      </c>
      <c r="D22">
        <f>IF(DAY(DATE(2026,3,21))=21,DATE(2026,3,21)-DATE(2026,1,0),"")</f>
        <v>80</v>
      </c>
      <c r="E22">
        <f>IF(DAY(DATE(2026,4,21))=21,DATE(2026,4,21)-DATE(2026,1,0),"")</f>
        <v>111</v>
      </c>
      <c r="F22">
        <f>IF(DAY(DATE(2026,5,21))=21,DATE(2026,5,21)-DATE(2026,1,0),"")</f>
        <v>141</v>
      </c>
      <c r="G22">
        <f>IF(DAY(DATE(2026,6,21))=21,DATE(2026,6,21)-DATE(2026,1,0),"")</f>
        <v>172</v>
      </c>
      <c r="H22">
        <f>IF(DAY(DATE(2026,7,21))=21,DATE(2026,7,21)-DATE(2026,1,0),"")</f>
        <v>202</v>
      </c>
      <c r="I22">
        <f>IF(DAY(DATE(2026,8,21))=21,DATE(2026,8,21)-DATE(2026,1,0),"")</f>
        <v>233</v>
      </c>
      <c r="J22">
        <f>IF(DAY(DATE(2026,9,21))=21,DATE(2026,9,21)-DATE(2026,1,0),"")</f>
        <v>264</v>
      </c>
      <c r="K22">
        <f>IF(DAY(DATE(2026,10,21))=21,DATE(2026,10,21)-DATE(2026,1,0),"")</f>
        <v>294</v>
      </c>
      <c r="L22">
        <f>IF(DAY(DATE(2026,11,21))=21,DATE(2026,11,21)-DATE(2026,1,0),"")</f>
        <v>325</v>
      </c>
      <c r="M22">
        <f>IF(DAY(DATE(2026,12,21))=21,DATE(2026,12,21)-DATE(2026,1,0),"")</f>
        <v>355</v>
      </c>
    </row>
    <row r="23">
      <c r="A23" s="7" t="n">
        <v>22</v>
      </c>
      <c r="B23">
        <f>IF(DAY(DATE(2026,1,22))=22,DATE(2026,1,22)-DATE(2026,1,0),"")</f>
        <v>22</v>
      </c>
      <c r="C23">
        <f>IF(DAY(DATE(2026,2,22))=22,DATE(2026,2,22)-DATE(2026,1,0),"")</f>
        <v>53</v>
      </c>
      <c r="D23">
        <f>IF(DAY(DATE(2026,3,22))=22,DATE(2026,3,22)-DATE(2026,1,0),"")</f>
        <v>81</v>
      </c>
      <c r="E23">
        <f>IF(DAY(DATE(2026,4,22))=22,DATE(2026,4,22)-DATE(2026,1,0),"")</f>
        <v>112</v>
      </c>
      <c r="F23">
        <f>IF(DAY(DATE(2026,5,22))=22,DATE(2026,5,22)-DATE(2026,1,0),"")</f>
        <v>142</v>
      </c>
      <c r="G23">
        <f>IF(DAY(DATE(2026,6,22))=22,DATE(2026,6,22)-DATE(2026,1,0),"")</f>
        <v>173</v>
      </c>
      <c r="H23">
        <f>IF(DAY(DATE(2026,7,22))=22,DATE(2026,7,22)-DATE(2026,1,0),"")</f>
        <v>203</v>
      </c>
      <c r="I23">
        <f>IF(DAY(DATE(2026,8,22))=22,DATE(2026,8,22)-DATE(2026,1,0),"")</f>
        <v>234</v>
      </c>
      <c r="J23">
        <f>IF(DAY(DATE(2026,9,22))=22,DATE(2026,9,22)-DATE(2026,1,0),"")</f>
        <v>265</v>
      </c>
      <c r="K23">
        <f>IF(DAY(DATE(2026,10,22))=22,DATE(2026,10,22)-DATE(2026,1,0),"")</f>
        <v>295</v>
      </c>
      <c r="L23">
        <f>IF(DAY(DATE(2026,11,22))=22,DATE(2026,11,22)-DATE(2026,1,0),"")</f>
        <v>326</v>
      </c>
      <c r="M23">
        <f>IF(DAY(DATE(2026,12,22))=22,DATE(2026,12,22)-DATE(2026,1,0),"")</f>
        <v>356</v>
      </c>
    </row>
    <row r="24">
      <c r="A24" s="7" t="n">
        <v>23</v>
      </c>
      <c r="B24">
        <f>IF(DAY(DATE(2026,1,23))=23,DATE(2026,1,23)-DATE(2026,1,0),"")</f>
        <v>23</v>
      </c>
      <c r="C24">
        <f>IF(DAY(DATE(2026,2,23))=23,DATE(2026,2,23)-DATE(2026,1,0),"")</f>
        <v>54</v>
      </c>
      <c r="D24">
        <f>IF(DAY(DATE(2026,3,23))=23,DATE(2026,3,23)-DATE(2026,1,0),"")</f>
        <v>82</v>
      </c>
      <c r="E24">
        <f>IF(DAY(DATE(2026,4,23))=23,DATE(2026,4,23)-DATE(2026,1,0),"")</f>
        <v>113</v>
      </c>
      <c r="F24">
        <f>IF(DAY(DATE(2026,5,23))=23,DATE(2026,5,23)-DATE(2026,1,0),"")</f>
        <v>143</v>
      </c>
      <c r="G24">
        <f>IF(DAY(DATE(2026,6,23))=23,DATE(2026,6,23)-DATE(2026,1,0),"")</f>
        <v>174</v>
      </c>
      <c r="H24">
        <f>IF(DAY(DATE(2026,7,23))=23,DATE(2026,7,23)-DATE(2026,1,0),"")</f>
        <v>204</v>
      </c>
      <c r="I24">
        <f>IF(DAY(DATE(2026,8,23))=23,DATE(2026,8,23)-DATE(2026,1,0),"")</f>
        <v>235</v>
      </c>
      <c r="J24">
        <f>IF(DAY(DATE(2026,9,23))=23,DATE(2026,9,23)-DATE(2026,1,0),"")</f>
        <v>266</v>
      </c>
      <c r="K24">
        <f>IF(DAY(DATE(2026,10,23))=23,DATE(2026,10,23)-DATE(2026,1,0),"")</f>
        <v>296</v>
      </c>
      <c r="L24">
        <f>IF(DAY(DATE(2026,11,23))=23,DATE(2026,11,23)-DATE(2026,1,0),"")</f>
        <v>327</v>
      </c>
      <c r="M24">
        <f>IF(DAY(DATE(2026,12,23))=23,DATE(2026,12,23)-DATE(2026,1,0),"")</f>
        <v>357</v>
      </c>
    </row>
    <row r="25">
      <c r="A25" s="7" t="n">
        <v>24</v>
      </c>
      <c r="B25">
        <f>IF(DAY(DATE(2026,1,24))=24,DATE(2026,1,24)-DATE(2026,1,0),"")</f>
        <v>24</v>
      </c>
      <c r="C25">
        <f>IF(DAY(DATE(2026,2,24))=24,DATE(2026,2,24)-DATE(2026,1,0),"")</f>
        <v>55</v>
      </c>
      <c r="D25">
        <f>IF(DAY(DATE(2026,3,24))=24,DATE(2026,3,24)-DATE(2026,1,0),"")</f>
        <v>83</v>
      </c>
      <c r="E25">
        <f>IF(DAY(DATE(2026,4,24))=24,DATE(2026,4,24)-DATE(2026,1,0),"")</f>
        <v>114</v>
      </c>
      <c r="F25">
        <f>IF(DAY(DATE(2026,5,24))=24,DATE(2026,5,24)-DATE(2026,1,0),"")</f>
        <v>144</v>
      </c>
      <c r="G25">
        <f>IF(DAY(DATE(2026,6,24))=24,DATE(2026,6,24)-DATE(2026,1,0),"")</f>
        <v>175</v>
      </c>
      <c r="H25">
        <f>IF(DAY(DATE(2026,7,24))=24,DATE(2026,7,24)-DATE(2026,1,0),"")</f>
        <v>205</v>
      </c>
      <c r="I25">
        <f>IF(DAY(DATE(2026,8,24))=24,DATE(2026,8,24)-DATE(2026,1,0),"")</f>
        <v>236</v>
      </c>
      <c r="J25">
        <f>IF(DAY(DATE(2026,9,24))=24,DATE(2026,9,24)-DATE(2026,1,0),"")</f>
        <v>267</v>
      </c>
      <c r="K25">
        <f>IF(DAY(DATE(2026,10,24))=24,DATE(2026,10,24)-DATE(2026,1,0),"")</f>
        <v>297</v>
      </c>
      <c r="L25">
        <f>IF(DAY(DATE(2026,11,24))=24,DATE(2026,11,24)-DATE(2026,1,0),"")</f>
        <v>328</v>
      </c>
      <c r="M25">
        <f>IF(DAY(DATE(2026,12,24))=24,DATE(2026,12,24)-DATE(2026,1,0),"")</f>
        <v>358</v>
      </c>
    </row>
    <row r="26">
      <c r="A26" s="7" t="n">
        <v>25</v>
      </c>
      <c r="B26">
        <f>IF(DAY(DATE(2026,1,25))=25,DATE(2026,1,25)-DATE(2026,1,0),"")</f>
        <v>25</v>
      </c>
      <c r="C26">
        <f>IF(DAY(DATE(2026,2,25))=25,DATE(2026,2,25)-DATE(2026,1,0),"")</f>
        <v>56</v>
      </c>
      <c r="D26">
        <f>IF(DAY(DATE(2026,3,25))=25,DATE(2026,3,25)-DATE(2026,1,0),"")</f>
        <v>84</v>
      </c>
      <c r="E26">
        <f>IF(DAY(DATE(2026,4,25))=25,DATE(2026,4,25)-DATE(2026,1,0),"")</f>
        <v>115</v>
      </c>
      <c r="F26">
        <f>IF(DAY(DATE(2026,5,25))=25,DATE(2026,5,25)-DATE(2026,1,0),"")</f>
        <v>145</v>
      </c>
      <c r="G26">
        <f>IF(DAY(DATE(2026,6,25))=25,DATE(2026,6,25)-DATE(2026,1,0),"")</f>
        <v>176</v>
      </c>
      <c r="H26">
        <f>IF(DAY(DATE(2026,7,25))=25,DATE(2026,7,25)-DATE(2026,1,0),"")</f>
        <v>206</v>
      </c>
      <c r="I26">
        <f>IF(DAY(DATE(2026,8,25))=25,DATE(2026,8,25)-DATE(2026,1,0),"")</f>
        <v>237</v>
      </c>
      <c r="J26">
        <f>IF(DAY(DATE(2026,9,25))=25,DATE(2026,9,25)-DATE(2026,1,0),"")</f>
        <v>268</v>
      </c>
      <c r="K26">
        <f>IF(DAY(DATE(2026,10,25))=25,DATE(2026,10,25)-DATE(2026,1,0),"")</f>
        <v>298</v>
      </c>
      <c r="L26">
        <f>IF(DAY(DATE(2026,11,25))=25,DATE(2026,11,25)-DATE(2026,1,0),"")</f>
        <v>329</v>
      </c>
      <c r="M26">
        <f>IF(DAY(DATE(2026,12,25))=25,DATE(2026,12,25)-DATE(2026,1,0),"")</f>
        <v>359</v>
      </c>
    </row>
    <row r="27">
      <c r="A27" s="7" t="n">
        <v>26</v>
      </c>
      <c r="B27">
        <f>IF(DAY(DATE(2026,1,26))=26,DATE(2026,1,26)-DATE(2026,1,0),"")</f>
        <v>26</v>
      </c>
      <c r="C27">
        <f>IF(DAY(DATE(2026,2,26))=26,DATE(2026,2,26)-DATE(2026,1,0),"")</f>
        <v>57</v>
      </c>
      <c r="D27">
        <f>IF(DAY(DATE(2026,3,26))=26,DATE(2026,3,26)-DATE(2026,1,0),"")</f>
        <v>85</v>
      </c>
      <c r="E27">
        <f>IF(DAY(DATE(2026,4,26))=26,DATE(2026,4,26)-DATE(2026,1,0),"")</f>
        <v>116</v>
      </c>
      <c r="F27">
        <f>IF(DAY(DATE(2026,5,26))=26,DATE(2026,5,26)-DATE(2026,1,0),"")</f>
        <v>146</v>
      </c>
      <c r="G27">
        <f>IF(DAY(DATE(2026,6,26))=26,DATE(2026,6,26)-DATE(2026,1,0),"")</f>
        <v>177</v>
      </c>
      <c r="H27">
        <f>IF(DAY(DATE(2026,7,26))=26,DATE(2026,7,26)-DATE(2026,1,0),"")</f>
        <v>207</v>
      </c>
      <c r="I27">
        <f>IF(DAY(DATE(2026,8,26))=26,DATE(2026,8,26)-DATE(2026,1,0),"")</f>
        <v>238</v>
      </c>
      <c r="J27">
        <f>IF(DAY(DATE(2026,9,26))=26,DATE(2026,9,26)-DATE(2026,1,0),"")</f>
        <v>269</v>
      </c>
      <c r="K27">
        <f>IF(DAY(DATE(2026,10,26))=26,DATE(2026,10,26)-DATE(2026,1,0),"")</f>
        <v>299</v>
      </c>
      <c r="L27">
        <f>IF(DAY(DATE(2026,11,26))=26,DATE(2026,11,26)-DATE(2026,1,0),"")</f>
        <v>330</v>
      </c>
      <c r="M27">
        <f>IF(DAY(DATE(2026,12,26))=26,DATE(2026,12,26)-DATE(2026,1,0),"")</f>
        <v>360</v>
      </c>
    </row>
    <row r="28">
      <c r="A28" s="7" t="n">
        <v>27</v>
      </c>
      <c r="B28">
        <f>IF(DAY(DATE(2026,1,27))=27,DATE(2026,1,27)-DATE(2026,1,0),"")</f>
        <v>27</v>
      </c>
      <c r="C28">
        <f>IF(DAY(DATE(2026,2,27))=27,DATE(2026,2,27)-DATE(2026,1,0),"")</f>
        <v>58</v>
      </c>
      <c r="D28">
        <f>IF(DAY(DATE(2026,3,27))=27,DATE(2026,3,27)-DATE(2026,1,0),"")</f>
        <v>86</v>
      </c>
      <c r="E28">
        <f>IF(DAY(DATE(2026,4,27))=27,DATE(2026,4,27)-DATE(2026,1,0),"")</f>
        <v>117</v>
      </c>
      <c r="F28">
        <f>IF(DAY(DATE(2026,5,27))=27,DATE(2026,5,27)-DATE(2026,1,0),"")</f>
        <v>147</v>
      </c>
      <c r="G28">
        <f>IF(DAY(DATE(2026,6,27))=27,DATE(2026,6,27)-DATE(2026,1,0),"")</f>
        <v>178</v>
      </c>
      <c r="H28">
        <f>IF(DAY(DATE(2026,7,27))=27,DATE(2026,7,27)-DATE(2026,1,0),"")</f>
        <v>208</v>
      </c>
      <c r="I28">
        <f>IF(DAY(DATE(2026,8,27))=27,DATE(2026,8,27)-DATE(2026,1,0),"")</f>
        <v>239</v>
      </c>
      <c r="J28">
        <f>IF(DAY(DATE(2026,9,27))=27,DATE(2026,9,27)-DATE(2026,1,0),"")</f>
        <v>270</v>
      </c>
      <c r="K28">
        <f>IF(DAY(DATE(2026,10,27))=27,DATE(2026,10,27)-DATE(2026,1,0),"")</f>
        <v>300</v>
      </c>
      <c r="L28">
        <f>IF(DAY(DATE(2026,11,27))=27,DATE(2026,11,27)-DATE(2026,1,0),"")</f>
        <v>331</v>
      </c>
      <c r="M28">
        <f>IF(DAY(DATE(2026,12,27))=27,DATE(2026,12,27)-DATE(2026,1,0),"")</f>
        <v>361</v>
      </c>
    </row>
    <row r="29">
      <c r="A29" s="7" t="n">
        <v>28</v>
      </c>
      <c r="B29">
        <f>IF(DAY(DATE(2026,1,28))=28,DATE(2026,1,28)-DATE(2026,1,0),"")</f>
        <v>28</v>
      </c>
      <c r="C29">
        <f>IF(DAY(DATE(2026,2,28))=28,DATE(2026,2,28)-DATE(2026,1,0),"")</f>
        <v>59</v>
      </c>
      <c r="D29">
        <f>IF(DAY(DATE(2026,3,28))=28,DATE(2026,3,28)-DATE(2026,1,0),"")</f>
        <v>87</v>
      </c>
      <c r="E29">
        <f>IF(DAY(DATE(2026,4,28))=28,DATE(2026,4,28)-DATE(2026,1,0),"")</f>
        <v>118</v>
      </c>
      <c r="F29">
        <f>IF(DAY(DATE(2026,5,28))=28,DATE(2026,5,28)-DATE(2026,1,0),"")</f>
        <v>148</v>
      </c>
      <c r="G29">
        <f>IF(DAY(DATE(2026,6,28))=28,DATE(2026,6,28)-DATE(2026,1,0),"")</f>
        <v>179</v>
      </c>
      <c r="H29">
        <f>IF(DAY(DATE(2026,7,28))=28,DATE(2026,7,28)-DATE(2026,1,0),"")</f>
        <v>209</v>
      </c>
      <c r="I29">
        <f>IF(DAY(DATE(2026,8,28))=28,DATE(2026,8,28)-DATE(2026,1,0),"")</f>
        <v>240</v>
      </c>
      <c r="J29">
        <f>IF(DAY(DATE(2026,9,28))=28,DATE(2026,9,28)-DATE(2026,1,0),"")</f>
        <v>271</v>
      </c>
      <c r="K29">
        <f>IF(DAY(DATE(2026,10,28))=28,DATE(2026,10,28)-DATE(2026,1,0),"")</f>
        <v>301</v>
      </c>
      <c r="L29">
        <f>IF(DAY(DATE(2026,11,28))=28,DATE(2026,11,28)-DATE(2026,1,0),"")</f>
        <v>332</v>
      </c>
      <c r="M29">
        <f>IF(DAY(DATE(2026,12,28))=28,DATE(2026,12,28)-DATE(2026,1,0),"")</f>
        <v>362</v>
      </c>
    </row>
    <row r="30">
      <c r="A30" s="7" t="n">
        <v>29</v>
      </c>
      <c r="B30">
        <f>IF(DAY(DATE(2026,1,29))=29,DATE(2026,1,29)-DATE(2026,1,0),"")</f>
        <v>29</v>
      </c>
      <c r="C30" t="str">
        <f>IF(DAY(DATE(2026,2,29))=29,DATE(2026,2,29)-DATE(2026,1,0),"")</f>
        <v/>
      </c>
      <c r="D30">
        <f>IF(DAY(DATE(2026,3,29))=29,DATE(2026,3,29)-DATE(2026,1,0),"")</f>
        <v>88</v>
      </c>
      <c r="E30">
        <f>IF(DAY(DATE(2026,4,29))=29,DATE(2026,4,29)-DATE(2026,1,0),"")</f>
        <v>119</v>
      </c>
      <c r="F30">
        <f>IF(DAY(DATE(2026,5,29))=29,DATE(2026,5,29)-DATE(2026,1,0),"")</f>
        <v>149</v>
      </c>
      <c r="G30">
        <f>IF(DAY(DATE(2026,6,29))=29,DATE(2026,6,29)-DATE(2026,1,0),"")</f>
        <v>180</v>
      </c>
      <c r="H30">
        <f>IF(DAY(DATE(2026,7,29))=29,DATE(2026,7,29)-DATE(2026,1,0),"")</f>
        <v>210</v>
      </c>
      <c r="I30">
        <f>IF(DAY(DATE(2026,8,29))=29,DATE(2026,8,29)-DATE(2026,1,0),"")</f>
        <v>241</v>
      </c>
      <c r="J30">
        <f>IF(DAY(DATE(2026,9,29))=29,DATE(2026,9,29)-DATE(2026,1,0),"")</f>
        <v>272</v>
      </c>
      <c r="K30">
        <f>IF(DAY(DATE(2026,10,29))=29,DATE(2026,10,29)-DATE(2026,1,0),"")</f>
        <v>302</v>
      </c>
      <c r="L30">
        <f>IF(DAY(DATE(2026,11,29))=29,DATE(2026,11,29)-DATE(2026,1,0),"")</f>
        <v>333</v>
      </c>
      <c r="M30">
        <f>IF(DAY(DATE(2026,12,29))=29,DATE(2026,12,29)-DATE(2026,1,0),"")</f>
        <v>363</v>
      </c>
    </row>
    <row r="31">
      <c r="A31" s="7" t="n">
        <v>30</v>
      </c>
      <c r="B31">
        <f>IF(DAY(DATE(2026,1,30))=30,DATE(2026,1,30)-DATE(2026,1,0),"")</f>
        <v>30</v>
      </c>
      <c r="C31" t="str">
        <f>IF(DAY(DATE(2026,2,30))=30,DATE(2026,2,30)-DATE(2026,1,0),"")</f>
        <v/>
      </c>
      <c r="D31">
        <f>IF(DAY(DATE(2026,3,30))=30,DATE(2026,3,30)-DATE(2026,1,0),"")</f>
        <v>89</v>
      </c>
      <c r="E31">
        <f>IF(DAY(DATE(2026,4,30))=30,DATE(2026,4,30)-DATE(2026,1,0),"")</f>
        <v>120</v>
      </c>
      <c r="F31">
        <f>IF(DAY(DATE(2026,5,30))=30,DATE(2026,5,30)-DATE(2026,1,0),"")</f>
        <v>150</v>
      </c>
      <c r="G31">
        <f>IF(DAY(DATE(2026,6,30))=30,DATE(2026,6,30)-DATE(2026,1,0),"")</f>
        <v>181</v>
      </c>
      <c r="H31">
        <f>IF(DAY(DATE(2026,7,30))=30,DATE(2026,7,30)-DATE(2026,1,0),"")</f>
        <v>211</v>
      </c>
      <c r="I31">
        <f>IF(DAY(DATE(2026,8,30))=30,DATE(2026,8,30)-DATE(2026,1,0),"")</f>
        <v>242</v>
      </c>
      <c r="J31">
        <f>IF(DAY(DATE(2026,9,30))=30,DATE(2026,9,30)-DATE(2026,1,0),"")</f>
        <v>273</v>
      </c>
      <c r="K31">
        <f>IF(DAY(DATE(2026,10,30))=30,DATE(2026,10,30)-DATE(2026,1,0),"")</f>
        <v>303</v>
      </c>
      <c r="L31">
        <f>IF(DAY(DATE(2026,11,30))=30,DATE(2026,11,30)-DATE(2026,1,0),"")</f>
        <v>334</v>
      </c>
      <c r="M31">
        <f>IF(DAY(DATE(2026,12,30))=30,DATE(2026,12,30)-DATE(2026,1,0),"")</f>
        <v>364</v>
      </c>
    </row>
    <row r="32">
      <c r="A32" s="7" t="n">
        <v>31</v>
      </c>
      <c r="B32">
        <f>IF(DAY(DATE(2026,1,31))=31,DATE(2026,1,31)-DATE(2026,1,0),"")</f>
        <v>31</v>
      </c>
      <c r="C32" t="str">
        <f>IF(DAY(DATE(2026,2,31))=31,DATE(2026,2,31)-DATE(2026,1,0),"")</f>
        <v/>
      </c>
      <c r="D32">
        <f>IF(DAY(DATE(2026,3,31))=31,DATE(2026,3,31)-DATE(2026,1,0),"")</f>
        <v>90</v>
      </c>
      <c r="E32" t="str">
        <f>IF(DAY(DATE(2026,4,31))=31,DATE(2026,4,31)-DATE(2026,1,0),"")</f>
        <v/>
      </c>
      <c r="F32">
        <f>IF(DAY(DATE(2026,5,31))=31,DATE(2026,5,31)-DATE(2026,1,0),"")</f>
        <v>151</v>
      </c>
      <c r="G32" t="str">
        <f>IF(DAY(DATE(2026,6,31))=31,DATE(2026,6,31)-DATE(2026,1,0),"")</f>
        <v/>
      </c>
      <c r="H32">
        <f>IF(DAY(DATE(2026,7,31))=31,DATE(2026,7,31)-DATE(2026,1,0),"")</f>
        <v>212</v>
      </c>
      <c r="I32">
        <f>IF(DAY(DATE(2026,8,31))=31,DATE(2026,8,31)-DATE(2026,1,0),"")</f>
        <v>243</v>
      </c>
      <c r="J32" t="str">
        <f>IF(DAY(DATE(2026,9,31))=31,DATE(2026,9,31)-DATE(2026,1,0),"")</f>
        <v/>
      </c>
      <c r="K32">
        <f>IF(DAY(DATE(2026,10,31))=31,DATE(2026,10,31)-DATE(2026,1,0),"")</f>
        <v>304</v>
      </c>
      <c r="L32" t="str">
        <f>IF(DAY(DATE(2026,11,31))=31,DATE(2026,11,31)-DATE(2026,1,0),"")</f>
        <v/>
      </c>
      <c r="M32">
        <f>IF(DAY(DATE(2026,12,31))=31,DATE(2026,12,31)-DATE(2026,1,0),"")</f>
        <v>365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</cols>
  <sheetData>
    <row r="1">
      <c r="A1" s="3" t="inlineStr">
        <is>
          <t>Day</t>
        </is>
      </c>
      <c r="B1" s="3" t="inlineStr">
        <is>
          <t>Jan</t>
        </is>
      </c>
      <c r="C1" s="3" t="inlineStr">
        <is>
          <t>Feb</t>
        </is>
      </c>
      <c r="D1" s="3" t="inlineStr">
        <is>
          <t>Mar</t>
        </is>
      </c>
      <c r="E1" s="3" t="inlineStr">
        <is>
          <t>Apr</t>
        </is>
      </c>
      <c r="F1" s="3" t="inlineStr">
        <is>
          <t>May</t>
        </is>
      </c>
      <c r="G1" s="3" t="inlineStr">
        <is>
          <t>Jun</t>
        </is>
      </c>
      <c r="H1" s="3" t="inlineStr">
        <is>
          <t>Jul</t>
        </is>
      </c>
      <c r="I1" s="3" t="inlineStr">
        <is>
          <t>Aug</t>
        </is>
      </c>
      <c r="J1" s="3" t="inlineStr">
        <is>
          <t>Sep</t>
        </is>
      </c>
      <c r="K1" s="3" t="inlineStr">
        <is>
          <t>Oct</t>
        </is>
      </c>
      <c r="L1" s="3" t="inlineStr">
        <is>
          <t>Nov</t>
        </is>
      </c>
      <c r="M1" s="3" t="inlineStr">
        <is>
          <t>Dec</t>
        </is>
      </c>
      <c r="O1" s="4" t="inlineStr">
        <is>
          <t>Day of the year for every date in 2028 (a leap year: from March on, one more than a normal year).</t>
        </is>
      </c>
    </row>
    <row r="2">
      <c r="A2" s="7" t="n">
        <v>1</v>
      </c>
      <c r="B2">
        <f>IF(DAY(DATE(2028,1,1))=1,DATE(2028,1,1)-DATE(2028,1,0),"")</f>
        <v>1</v>
      </c>
      <c r="C2">
        <f>IF(DAY(DATE(2028,2,1))=1,DATE(2028,2,1)-DATE(2028,1,0),"")</f>
        <v>32</v>
      </c>
      <c r="D2">
        <f>IF(DAY(DATE(2028,3,1))=1,DATE(2028,3,1)-DATE(2028,1,0),"")</f>
        <v>61</v>
      </c>
      <c r="E2">
        <f>IF(DAY(DATE(2028,4,1))=1,DATE(2028,4,1)-DATE(2028,1,0),"")</f>
        <v>92</v>
      </c>
      <c r="F2">
        <f>IF(DAY(DATE(2028,5,1))=1,DATE(2028,5,1)-DATE(2028,1,0),"")</f>
        <v>122</v>
      </c>
      <c r="G2">
        <f>IF(DAY(DATE(2028,6,1))=1,DATE(2028,6,1)-DATE(2028,1,0),"")</f>
        <v>153</v>
      </c>
      <c r="H2">
        <f>IF(DAY(DATE(2028,7,1))=1,DATE(2028,7,1)-DATE(2028,1,0),"")</f>
        <v>183</v>
      </c>
      <c r="I2">
        <f>IF(DAY(DATE(2028,8,1))=1,DATE(2028,8,1)-DATE(2028,1,0),"")</f>
        <v>214</v>
      </c>
      <c r="J2">
        <f>IF(DAY(DATE(2028,9,1))=1,DATE(2028,9,1)-DATE(2028,1,0),"")</f>
        <v>245</v>
      </c>
      <c r="K2">
        <f>IF(DAY(DATE(2028,10,1))=1,DATE(2028,10,1)-DATE(2028,1,0),"")</f>
        <v>275</v>
      </c>
      <c r="L2">
        <f>IF(DAY(DATE(2028,11,1))=1,DATE(2028,11,1)-DATE(2028,1,0),"")</f>
        <v>306</v>
      </c>
      <c r="M2">
        <f>IF(DAY(DATE(2028,12,1))=1,DATE(2028,12,1)-DATE(2028,1,0),"")</f>
        <v>336</v>
      </c>
    </row>
    <row r="3">
      <c r="A3" s="7" t="n">
        <v>2</v>
      </c>
      <c r="B3">
        <f>IF(DAY(DATE(2028,1,2))=2,DATE(2028,1,2)-DATE(2028,1,0),"")</f>
        <v>2</v>
      </c>
      <c r="C3">
        <f>IF(DAY(DATE(2028,2,2))=2,DATE(2028,2,2)-DATE(2028,1,0),"")</f>
        <v>33</v>
      </c>
      <c r="D3">
        <f>IF(DAY(DATE(2028,3,2))=2,DATE(2028,3,2)-DATE(2028,1,0),"")</f>
        <v>62</v>
      </c>
      <c r="E3">
        <f>IF(DAY(DATE(2028,4,2))=2,DATE(2028,4,2)-DATE(2028,1,0),"")</f>
        <v>93</v>
      </c>
      <c r="F3">
        <f>IF(DAY(DATE(2028,5,2))=2,DATE(2028,5,2)-DATE(2028,1,0),"")</f>
        <v>123</v>
      </c>
      <c r="G3">
        <f>IF(DAY(DATE(2028,6,2))=2,DATE(2028,6,2)-DATE(2028,1,0),"")</f>
        <v>154</v>
      </c>
      <c r="H3">
        <f>IF(DAY(DATE(2028,7,2))=2,DATE(2028,7,2)-DATE(2028,1,0),"")</f>
        <v>184</v>
      </c>
      <c r="I3">
        <f>IF(DAY(DATE(2028,8,2))=2,DATE(2028,8,2)-DATE(2028,1,0),"")</f>
        <v>215</v>
      </c>
      <c r="J3">
        <f>IF(DAY(DATE(2028,9,2))=2,DATE(2028,9,2)-DATE(2028,1,0),"")</f>
        <v>246</v>
      </c>
      <c r="K3">
        <f>IF(DAY(DATE(2028,10,2))=2,DATE(2028,10,2)-DATE(2028,1,0),"")</f>
        <v>276</v>
      </c>
      <c r="L3">
        <f>IF(DAY(DATE(2028,11,2))=2,DATE(2028,11,2)-DATE(2028,1,0),"")</f>
        <v>307</v>
      </c>
      <c r="M3">
        <f>IF(DAY(DATE(2028,12,2))=2,DATE(2028,12,2)-DATE(2028,1,0),"")</f>
        <v>337</v>
      </c>
    </row>
    <row r="4">
      <c r="A4" s="7" t="n">
        <v>3</v>
      </c>
      <c r="B4">
        <f>IF(DAY(DATE(2028,1,3))=3,DATE(2028,1,3)-DATE(2028,1,0),"")</f>
        <v>3</v>
      </c>
      <c r="C4">
        <f>IF(DAY(DATE(2028,2,3))=3,DATE(2028,2,3)-DATE(2028,1,0),"")</f>
        <v>34</v>
      </c>
      <c r="D4">
        <f>IF(DAY(DATE(2028,3,3))=3,DATE(2028,3,3)-DATE(2028,1,0),"")</f>
        <v>63</v>
      </c>
      <c r="E4">
        <f>IF(DAY(DATE(2028,4,3))=3,DATE(2028,4,3)-DATE(2028,1,0),"")</f>
        <v>94</v>
      </c>
      <c r="F4">
        <f>IF(DAY(DATE(2028,5,3))=3,DATE(2028,5,3)-DATE(2028,1,0),"")</f>
        <v>124</v>
      </c>
      <c r="G4">
        <f>IF(DAY(DATE(2028,6,3))=3,DATE(2028,6,3)-DATE(2028,1,0),"")</f>
        <v>155</v>
      </c>
      <c r="H4">
        <f>IF(DAY(DATE(2028,7,3))=3,DATE(2028,7,3)-DATE(2028,1,0),"")</f>
        <v>185</v>
      </c>
      <c r="I4">
        <f>IF(DAY(DATE(2028,8,3))=3,DATE(2028,8,3)-DATE(2028,1,0),"")</f>
        <v>216</v>
      </c>
      <c r="J4">
        <f>IF(DAY(DATE(2028,9,3))=3,DATE(2028,9,3)-DATE(2028,1,0),"")</f>
        <v>247</v>
      </c>
      <c r="K4">
        <f>IF(DAY(DATE(2028,10,3))=3,DATE(2028,10,3)-DATE(2028,1,0),"")</f>
        <v>277</v>
      </c>
      <c r="L4">
        <f>IF(DAY(DATE(2028,11,3))=3,DATE(2028,11,3)-DATE(2028,1,0),"")</f>
        <v>308</v>
      </c>
      <c r="M4">
        <f>IF(DAY(DATE(2028,12,3))=3,DATE(2028,12,3)-DATE(2028,1,0),"")</f>
        <v>338</v>
      </c>
    </row>
    <row r="5">
      <c r="A5" s="7" t="n">
        <v>4</v>
      </c>
      <c r="B5">
        <f>IF(DAY(DATE(2028,1,4))=4,DATE(2028,1,4)-DATE(2028,1,0),"")</f>
        <v>4</v>
      </c>
      <c r="C5">
        <f>IF(DAY(DATE(2028,2,4))=4,DATE(2028,2,4)-DATE(2028,1,0),"")</f>
        <v>35</v>
      </c>
      <c r="D5">
        <f>IF(DAY(DATE(2028,3,4))=4,DATE(2028,3,4)-DATE(2028,1,0),"")</f>
        <v>64</v>
      </c>
      <c r="E5">
        <f>IF(DAY(DATE(2028,4,4))=4,DATE(2028,4,4)-DATE(2028,1,0),"")</f>
        <v>95</v>
      </c>
      <c r="F5">
        <f>IF(DAY(DATE(2028,5,4))=4,DATE(2028,5,4)-DATE(2028,1,0),"")</f>
        <v>125</v>
      </c>
      <c r="G5">
        <f>IF(DAY(DATE(2028,6,4))=4,DATE(2028,6,4)-DATE(2028,1,0),"")</f>
        <v>156</v>
      </c>
      <c r="H5">
        <f>IF(DAY(DATE(2028,7,4))=4,DATE(2028,7,4)-DATE(2028,1,0),"")</f>
        <v>186</v>
      </c>
      <c r="I5">
        <f>IF(DAY(DATE(2028,8,4))=4,DATE(2028,8,4)-DATE(2028,1,0),"")</f>
        <v>217</v>
      </c>
      <c r="J5">
        <f>IF(DAY(DATE(2028,9,4))=4,DATE(2028,9,4)-DATE(2028,1,0),"")</f>
        <v>248</v>
      </c>
      <c r="K5">
        <f>IF(DAY(DATE(2028,10,4))=4,DATE(2028,10,4)-DATE(2028,1,0),"")</f>
        <v>278</v>
      </c>
      <c r="L5">
        <f>IF(DAY(DATE(2028,11,4))=4,DATE(2028,11,4)-DATE(2028,1,0),"")</f>
        <v>309</v>
      </c>
      <c r="M5">
        <f>IF(DAY(DATE(2028,12,4))=4,DATE(2028,12,4)-DATE(2028,1,0),"")</f>
        <v>339</v>
      </c>
    </row>
    <row r="6">
      <c r="A6" s="7" t="n">
        <v>5</v>
      </c>
      <c r="B6">
        <f>IF(DAY(DATE(2028,1,5))=5,DATE(2028,1,5)-DATE(2028,1,0),"")</f>
        <v>5</v>
      </c>
      <c r="C6">
        <f>IF(DAY(DATE(2028,2,5))=5,DATE(2028,2,5)-DATE(2028,1,0),"")</f>
        <v>36</v>
      </c>
      <c r="D6">
        <f>IF(DAY(DATE(2028,3,5))=5,DATE(2028,3,5)-DATE(2028,1,0),"")</f>
        <v>65</v>
      </c>
      <c r="E6">
        <f>IF(DAY(DATE(2028,4,5))=5,DATE(2028,4,5)-DATE(2028,1,0),"")</f>
        <v>96</v>
      </c>
      <c r="F6">
        <f>IF(DAY(DATE(2028,5,5))=5,DATE(2028,5,5)-DATE(2028,1,0),"")</f>
        <v>126</v>
      </c>
      <c r="G6">
        <f>IF(DAY(DATE(2028,6,5))=5,DATE(2028,6,5)-DATE(2028,1,0),"")</f>
        <v>157</v>
      </c>
      <c r="H6">
        <f>IF(DAY(DATE(2028,7,5))=5,DATE(2028,7,5)-DATE(2028,1,0),"")</f>
        <v>187</v>
      </c>
      <c r="I6">
        <f>IF(DAY(DATE(2028,8,5))=5,DATE(2028,8,5)-DATE(2028,1,0),"")</f>
        <v>218</v>
      </c>
      <c r="J6">
        <f>IF(DAY(DATE(2028,9,5))=5,DATE(2028,9,5)-DATE(2028,1,0),"")</f>
        <v>249</v>
      </c>
      <c r="K6">
        <f>IF(DAY(DATE(2028,10,5))=5,DATE(2028,10,5)-DATE(2028,1,0),"")</f>
        <v>279</v>
      </c>
      <c r="L6">
        <f>IF(DAY(DATE(2028,11,5))=5,DATE(2028,11,5)-DATE(2028,1,0),"")</f>
        <v>310</v>
      </c>
      <c r="M6">
        <f>IF(DAY(DATE(2028,12,5))=5,DATE(2028,12,5)-DATE(2028,1,0),"")</f>
        <v>340</v>
      </c>
    </row>
    <row r="7">
      <c r="A7" s="7" t="n">
        <v>6</v>
      </c>
      <c r="B7">
        <f>IF(DAY(DATE(2028,1,6))=6,DATE(2028,1,6)-DATE(2028,1,0),"")</f>
        <v>6</v>
      </c>
      <c r="C7">
        <f>IF(DAY(DATE(2028,2,6))=6,DATE(2028,2,6)-DATE(2028,1,0),"")</f>
        <v>37</v>
      </c>
      <c r="D7">
        <f>IF(DAY(DATE(2028,3,6))=6,DATE(2028,3,6)-DATE(2028,1,0),"")</f>
        <v>66</v>
      </c>
      <c r="E7">
        <f>IF(DAY(DATE(2028,4,6))=6,DATE(2028,4,6)-DATE(2028,1,0),"")</f>
        <v>97</v>
      </c>
      <c r="F7">
        <f>IF(DAY(DATE(2028,5,6))=6,DATE(2028,5,6)-DATE(2028,1,0),"")</f>
        <v>127</v>
      </c>
      <c r="G7">
        <f>IF(DAY(DATE(2028,6,6))=6,DATE(2028,6,6)-DATE(2028,1,0),"")</f>
        <v>158</v>
      </c>
      <c r="H7">
        <f>IF(DAY(DATE(2028,7,6))=6,DATE(2028,7,6)-DATE(2028,1,0),"")</f>
        <v>188</v>
      </c>
      <c r="I7">
        <f>IF(DAY(DATE(2028,8,6))=6,DATE(2028,8,6)-DATE(2028,1,0),"")</f>
        <v>219</v>
      </c>
      <c r="J7">
        <f>IF(DAY(DATE(2028,9,6))=6,DATE(2028,9,6)-DATE(2028,1,0),"")</f>
        <v>250</v>
      </c>
      <c r="K7">
        <f>IF(DAY(DATE(2028,10,6))=6,DATE(2028,10,6)-DATE(2028,1,0),"")</f>
        <v>280</v>
      </c>
      <c r="L7">
        <f>IF(DAY(DATE(2028,11,6))=6,DATE(2028,11,6)-DATE(2028,1,0),"")</f>
        <v>311</v>
      </c>
      <c r="M7">
        <f>IF(DAY(DATE(2028,12,6))=6,DATE(2028,12,6)-DATE(2028,1,0),"")</f>
        <v>341</v>
      </c>
    </row>
    <row r="8">
      <c r="A8" s="7" t="n">
        <v>7</v>
      </c>
      <c r="B8">
        <f>IF(DAY(DATE(2028,1,7))=7,DATE(2028,1,7)-DATE(2028,1,0),"")</f>
        <v>7</v>
      </c>
      <c r="C8">
        <f>IF(DAY(DATE(2028,2,7))=7,DATE(2028,2,7)-DATE(2028,1,0),"")</f>
        <v>38</v>
      </c>
      <c r="D8">
        <f>IF(DAY(DATE(2028,3,7))=7,DATE(2028,3,7)-DATE(2028,1,0),"")</f>
        <v>67</v>
      </c>
      <c r="E8">
        <f>IF(DAY(DATE(2028,4,7))=7,DATE(2028,4,7)-DATE(2028,1,0),"")</f>
        <v>98</v>
      </c>
      <c r="F8">
        <f>IF(DAY(DATE(2028,5,7))=7,DATE(2028,5,7)-DATE(2028,1,0),"")</f>
        <v>128</v>
      </c>
      <c r="G8">
        <f>IF(DAY(DATE(2028,6,7))=7,DATE(2028,6,7)-DATE(2028,1,0),"")</f>
        <v>159</v>
      </c>
      <c r="H8">
        <f>IF(DAY(DATE(2028,7,7))=7,DATE(2028,7,7)-DATE(2028,1,0),"")</f>
        <v>189</v>
      </c>
      <c r="I8">
        <f>IF(DAY(DATE(2028,8,7))=7,DATE(2028,8,7)-DATE(2028,1,0),"")</f>
        <v>220</v>
      </c>
      <c r="J8">
        <f>IF(DAY(DATE(2028,9,7))=7,DATE(2028,9,7)-DATE(2028,1,0),"")</f>
        <v>251</v>
      </c>
      <c r="K8">
        <f>IF(DAY(DATE(2028,10,7))=7,DATE(2028,10,7)-DATE(2028,1,0),"")</f>
        <v>281</v>
      </c>
      <c r="L8">
        <f>IF(DAY(DATE(2028,11,7))=7,DATE(2028,11,7)-DATE(2028,1,0),"")</f>
        <v>312</v>
      </c>
      <c r="M8">
        <f>IF(DAY(DATE(2028,12,7))=7,DATE(2028,12,7)-DATE(2028,1,0),"")</f>
        <v>342</v>
      </c>
    </row>
    <row r="9">
      <c r="A9" s="7" t="n">
        <v>8</v>
      </c>
      <c r="B9">
        <f>IF(DAY(DATE(2028,1,8))=8,DATE(2028,1,8)-DATE(2028,1,0),"")</f>
        <v>8</v>
      </c>
      <c r="C9">
        <f>IF(DAY(DATE(2028,2,8))=8,DATE(2028,2,8)-DATE(2028,1,0),"")</f>
        <v>39</v>
      </c>
      <c r="D9">
        <f>IF(DAY(DATE(2028,3,8))=8,DATE(2028,3,8)-DATE(2028,1,0),"")</f>
        <v>68</v>
      </c>
      <c r="E9">
        <f>IF(DAY(DATE(2028,4,8))=8,DATE(2028,4,8)-DATE(2028,1,0),"")</f>
        <v>99</v>
      </c>
      <c r="F9">
        <f>IF(DAY(DATE(2028,5,8))=8,DATE(2028,5,8)-DATE(2028,1,0),"")</f>
        <v>129</v>
      </c>
      <c r="G9">
        <f>IF(DAY(DATE(2028,6,8))=8,DATE(2028,6,8)-DATE(2028,1,0),"")</f>
        <v>160</v>
      </c>
      <c r="H9">
        <f>IF(DAY(DATE(2028,7,8))=8,DATE(2028,7,8)-DATE(2028,1,0),"")</f>
        <v>190</v>
      </c>
      <c r="I9">
        <f>IF(DAY(DATE(2028,8,8))=8,DATE(2028,8,8)-DATE(2028,1,0),"")</f>
        <v>221</v>
      </c>
      <c r="J9">
        <f>IF(DAY(DATE(2028,9,8))=8,DATE(2028,9,8)-DATE(2028,1,0),"")</f>
        <v>252</v>
      </c>
      <c r="K9">
        <f>IF(DAY(DATE(2028,10,8))=8,DATE(2028,10,8)-DATE(2028,1,0),"")</f>
        <v>282</v>
      </c>
      <c r="L9">
        <f>IF(DAY(DATE(2028,11,8))=8,DATE(2028,11,8)-DATE(2028,1,0),"")</f>
        <v>313</v>
      </c>
      <c r="M9">
        <f>IF(DAY(DATE(2028,12,8))=8,DATE(2028,12,8)-DATE(2028,1,0),"")</f>
        <v>343</v>
      </c>
    </row>
    <row r="10">
      <c r="A10" s="7" t="n">
        <v>9</v>
      </c>
      <c r="B10">
        <f>IF(DAY(DATE(2028,1,9))=9,DATE(2028,1,9)-DATE(2028,1,0),"")</f>
        <v>9</v>
      </c>
      <c r="C10">
        <f>IF(DAY(DATE(2028,2,9))=9,DATE(2028,2,9)-DATE(2028,1,0),"")</f>
        <v>40</v>
      </c>
      <c r="D10">
        <f>IF(DAY(DATE(2028,3,9))=9,DATE(2028,3,9)-DATE(2028,1,0),"")</f>
        <v>69</v>
      </c>
      <c r="E10">
        <f>IF(DAY(DATE(2028,4,9))=9,DATE(2028,4,9)-DATE(2028,1,0),"")</f>
        <v>100</v>
      </c>
      <c r="F10">
        <f>IF(DAY(DATE(2028,5,9))=9,DATE(2028,5,9)-DATE(2028,1,0),"")</f>
        <v>130</v>
      </c>
      <c r="G10">
        <f>IF(DAY(DATE(2028,6,9))=9,DATE(2028,6,9)-DATE(2028,1,0),"")</f>
        <v>161</v>
      </c>
      <c r="H10">
        <f>IF(DAY(DATE(2028,7,9))=9,DATE(2028,7,9)-DATE(2028,1,0),"")</f>
        <v>191</v>
      </c>
      <c r="I10">
        <f>IF(DAY(DATE(2028,8,9))=9,DATE(2028,8,9)-DATE(2028,1,0),"")</f>
        <v>222</v>
      </c>
      <c r="J10">
        <f>IF(DAY(DATE(2028,9,9))=9,DATE(2028,9,9)-DATE(2028,1,0),"")</f>
        <v>253</v>
      </c>
      <c r="K10">
        <f>IF(DAY(DATE(2028,10,9))=9,DATE(2028,10,9)-DATE(2028,1,0),"")</f>
        <v>283</v>
      </c>
      <c r="L10">
        <f>IF(DAY(DATE(2028,11,9))=9,DATE(2028,11,9)-DATE(2028,1,0),"")</f>
        <v>314</v>
      </c>
      <c r="M10">
        <f>IF(DAY(DATE(2028,12,9))=9,DATE(2028,12,9)-DATE(2028,1,0),"")</f>
        <v>344</v>
      </c>
    </row>
    <row r="11">
      <c r="A11" s="7" t="n">
        <v>10</v>
      </c>
      <c r="B11">
        <f>IF(DAY(DATE(2028,1,10))=10,DATE(2028,1,10)-DATE(2028,1,0),"")</f>
        <v>10</v>
      </c>
      <c r="C11">
        <f>IF(DAY(DATE(2028,2,10))=10,DATE(2028,2,10)-DATE(2028,1,0),"")</f>
        <v>41</v>
      </c>
      <c r="D11">
        <f>IF(DAY(DATE(2028,3,10))=10,DATE(2028,3,10)-DATE(2028,1,0),"")</f>
        <v>70</v>
      </c>
      <c r="E11">
        <f>IF(DAY(DATE(2028,4,10))=10,DATE(2028,4,10)-DATE(2028,1,0),"")</f>
        <v>101</v>
      </c>
      <c r="F11">
        <f>IF(DAY(DATE(2028,5,10))=10,DATE(2028,5,10)-DATE(2028,1,0),"")</f>
        <v>131</v>
      </c>
      <c r="G11">
        <f>IF(DAY(DATE(2028,6,10))=10,DATE(2028,6,10)-DATE(2028,1,0),"")</f>
        <v>162</v>
      </c>
      <c r="H11">
        <f>IF(DAY(DATE(2028,7,10))=10,DATE(2028,7,10)-DATE(2028,1,0),"")</f>
        <v>192</v>
      </c>
      <c r="I11">
        <f>IF(DAY(DATE(2028,8,10))=10,DATE(2028,8,10)-DATE(2028,1,0),"")</f>
        <v>223</v>
      </c>
      <c r="J11">
        <f>IF(DAY(DATE(2028,9,10))=10,DATE(2028,9,10)-DATE(2028,1,0),"")</f>
        <v>254</v>
      </c>
      <c r="K11">
        <f>IF(DAY(DATE(2028,10,10))=10,DATE(2028,10,10)-DATE(2028,1,0),"")</f>
        <v>284</v>
      </c>
      <c r="L11">
        <f>IF(DAY(DATE(2028,11,10))=10,DATE(2028,11,10)-DATE(2028,1,0),"")</f>
        <v>315</v>
      </c>
      <c r="M11">
        <f>IF(DAY(DATE(2028,12,10))=10,DATE(2028,12,10)-DATE(2028,1,0),"")</f>
        <v>345</v>
      </c>
    </row>
    <row r="12">
      <c r="A12" s="7" t="n">
        <v>11</v>
      </c>
      <c r="B12">
        <f>IF(DAY(DATE(2028,1,11))=11,DATE(2028,1,11)-DATE(2028,1,0),"")</f>
        <v>11</v>
      </c>
      <c r="C12">
        <f>IF(DAY(DATE(2028,2,11))=11,DATE(2028,2,11)-DATE(2028,1,0),"")</f>
        <v>42</v>
      </c>
      <c r="D12">
        <f>IF(DAY(DATE(2028,3,11))=11,DATE(2028,3,11)-DATE(2028,1,0),"")</f>
        <v>71</v>
      </c>
      <c r="E12">
        <f>IF(DAY(DATE(2028,4,11))=11,DATE(2028,4,11)-DATE(2028,1,0),"")</f>
        <v>102</v>
      </c>
      <c r="F12">
        <f>IF(DAY(DATE(2028,5,11))=11,DATE(2028,5,11)-DATE(2028,1,0),"")</f>
        <v>132</v>
      </c>
      <c r="G12">
        <f>IF(DAY(DATE(2028,6,11))=11,DATE(2028,6,11)-DATE(2028,1,0),"")</f>
        <v>163</v>
      </c>
      <c r="H12">
        <f>IF(DAY(DATE(2028,7,11))=11,DATE(2028,7,11)-DATE(2028,1,0),"")</f>
        <v>193</v>
      </c>
      <c r="I12">
        <f>IF(DAY(DATE(2028,8,11))=11,DATE(2028,8,11)-DATE(2028,1,0),"")</f>
        <v>224</v>
      </c>
      <c r="J12">
        <f>IF(DAY(DATE(2028,9,11))=11,DATE(2028,9,11)-DATE(2028,1,0),"")</f>
        <v>255</v>
      </c>
      <c r="K12">
        <f>IF(DAY(DATE(2028,10,11))=11,DATE(2028,10,11)-DATE(2028,1,0),"")</f>
        <v>285</v>
      </c>
      <c r="L12">
        <f>IF(DAY(DATE(2028,11,11))=11,DATE(2028,11,11)-DATE(2028,1,0),"")</f>
        <v>316</v>
      </c>
      <c r="M12">
        <f>IF(DAY(DATE(2028,12,11))=11,DATE(2028,12,11)-DATE(2028,1,0),"")</f>
        <v>346</v>
      </c>
    </row>
    <row r="13">
      <c r="A13" s="7" t="n">
        <v>12</v>
      </c>
      <c r="B13">
        <f>IF(DAY(DATE(2028,1,12))=12,DATE(2028,1,12)-DATE(2028,1,0),"")</f>
        <v>12</v>
      </c>
      <c r="C13">
        <f>IF(DAY(DATE(2028,2,12))=12,DATE(2028,2,12)-DATE(2028,1,0),"")</f>
        <v>43</v>
      </c>
      <c r="D13">
        <f>IF(DAY(DATE(2028,3,12))=12,DATE(2028,3,12)-DATE(2028,1,0),"")</f>
        <v>72</v>
      </c>
      <c r="E13">
        <f>IF(DAY(DATE(2028,4,12))=12,DATE(2028,4,12)-DATE(2028,1,0),"")</f>
        <v>103</v>
      </c>
      <c r="F13">
        <f>IF(DAY(DATE(2028,5,12))=12,DATE(2028,5,12)-DATE(2028,1,0),"")</f>
        <v>133</v>
      </c>
      <c r="G13">
        <f>IF(DAY(DATE(2028,6,12))=12,DATE(2028,6,12)-DATE(2028,1,0),"")</f>
        <v>164</v>
      </c>
      <c r="H13">
        <f>IF(DAY(DATE(2028,7,12))=12,DATE(2028,7,12)-DATE(2028,1,0),"")</f>
        <v>194</v>
      </c>
      <c r="I13">
        <f>IF(DAY(DATE(2028,8,12))=12,DATE(2028,8,12)-DATE(2028,1,0),"")</f>
        <v>225</v>
      </c>
      <c r="J13">
        <f>IF(DAY(DATE(2028,9,12))=12,DATE(2028,9,12)-DATE(2028,1,0),"")</f>
        <v>256</v>
      </c>
      <c r="K13">
        <f>IF(DAY(DATE(2028,10,12))=12,DATE(2028,10,12)-DATE(2028,1,0),"")</f>
        <v>286</v>
      </c>
      <c r="L13">
        <f>IF(DAY(DATE(2028,11,12))=12,DATE(2028,11,12)-DATE(2028,1,0),"")</f>
        <v>317</v>
      </c>
      <c r="M13">
        <f>IF(DAY(DATE(2028,12,12))=12,DATE(2028,12,12)-DATE(2028,1,0),"")</f>
        <v>347</v>
      </c>
    </row>
    <row r="14">
      <c r="A14" s="7" t="n">
        <v>13</v>
      </c>
      <c r="B14">
        <f>IF(DAY(DATE(2028,1,13))=13,DATE(2028,1,13)-DATE(2028,1,0),"")</f>
        <v>13</v>
      </c>
      <c r="C14">
        <f>IF(DAY(DATE(2028,2,13))=13,DATE(2028,2,13)-DATE(2028,1,0),"")</f>
        <v>44</v>
      </c>
      <c r="D14">
        <f>IF(DAY(DATE(2028,3,13))=13,DATE(2028,3,13)-DATE(2028,1,0),"")</f>
        <v>73</v>
      </c>
      <c r="E14">
        <f>IF(DAY(DATE(2028,4,13))=13,DATE(2028,4,13)-DATE(2028,1,0),"")</f>
        <v>104</v>
      </c>
      <c r="F14">
        <f>IF(DAY(DATE(2028,5,13))=13,DATE(2028,5,13)-DATE(2028,1,0),"")</f>
        <v>134</v>
      </c>
      <c r="G14">
        <f>IF(DAY(DATE(2028,6,13))=13,DATE(2028,6,13)-DATE(2028,1,0),"")</f>
        <v>165</v>
      </c>
      <c r="H14">
        <f>IF(DAY(DATE(2028,7,13))=13,DATE(2028,7,13)-DATE(2028,1,0),"")</f>
        <v>195</v>
      </c>
      <c r="I14">
        <f>IF(DAY(DATE(2028,8,13))=13,DATE(2028,8,13)-DATE(2028,1,0),"")</f>
        <v>226</v>
      </c>
      <c r="J14">
        <f>IF(DAY(DATE(2028,9,13))=13,DATE(2028,9,13)-DATE(2028,1,0),"")</f>
        <v>257</v>
      </c>
      <c r="K14">
        <f>IF(DAY(DATE(2028,10,13))=13,DATE(2028,10,13)-DATE(2028,1,0),"")</f>
        <v>287</v>
      </c>
      <c r="L14">
        <f>IF(DAY(DATE(2028,11,13))=13,DATE(2028,11,13)-DATE(2028,1,0),"")</f>
        <v>318</v>
      </c>
      <c r="M14">
        <f>IF(DAY(DATE(2028,12,13))=13,DATE(2028,12,13)-DATE(2028,1,0),"")</f>
        <v>348</v>
      </c>
    </row>
    <row r="15">
      <c r="A15" s="7" t="n">
        <v>14</v>
      </c>
      <c r="B15">
        <f>IF(DAY(DATE(2028,1,14))=14,DATE(2028,1,14)-DATE(2028,1,0),"")</f>
        <v>14</v>
      </c>
      <c r="C15">
        <f>IF(DAY(DATE(2028,2,14))=14,DATE(2028,2,14)-DATE(2028,1,0),"")</f>
        <v>45</v>
      </c>
      <c r="D15">
        <f>IF(DAY(DATE(2028,3,14))=14,DATE(2028,3,14)-DATE(2028,1,0),"")</f>
        <v>74</v>
      </c>
      <c r="E15">
        <f>IF(DAY(DATE(2028,4,14))=14,DATE(2028,4,14)-DATE(2028,1,0),"")</f>
        <v>105</v>
      </c>
      <c r="F15">
        <f>IF(DAY(DATE(2028,5,14))=14,DATE(2028,5,14)-DATE(2028,1,0),"")</f>
        <v>135</v>
      </c>
      <c r="G15">
        <f>IF(DAY(DATE(2028,6,14))=14,DATE(2028,6,14)-DATE(2028,1,0),"")</f>
        <v>166</v>
      </c>
      <c r="H15">
        <f>IF(DAY(DATE(2028,7,14))=14,DATE(2028,7,14)-DATE(2028,1,0),"")</f>
        <v>196</v>
      </c>
      <c r="I15">
        <f>IF(DAY(DATE(2028,8,14))=14,DATE(2028,8,14)-DATE(2028,1,0),"")</f>
        <v>227</v>
      </c>
      <c r="J15">
        <f>IF(DAY(DATE(2028,9,14))=14,DATE(2028,9,14)-DATE(2028,1,0),"")</f>
        <v>258</v>
      </c>
      <c r="K15">
        <f>IF(DAY(DATE(2028,10,14))=14,DATE(2028,10,14)-DATE(2028,1,0),"")</f>
        <v>288</v>
      </c>
      <c r="L15">
        <f>IF(DAY(DATE(2028,11,14))=14,DATE(2028,11,14)-DATE(2028,1,0),"")</f>
        <v>319</v>
      </c>
      <c r="M15">
        <f>IF(DAY(DATE(2028,12,14))=14,DATE(2028,12,14)-DATE(2028,1,0),"")</f>
        <v>349</v>
      </c>
    </row>
    <row r="16">
      <c r="A16" s="7" t="n">
        <v>15</v>
      </c>
      <c r="B16">
        <f>IF(DAY(DATE(2028,1,15))=15,DATE(2028,1,15)-DATE(2028,1,0),"")</f>
        <v>15</v>
      </c>
      <c r="C16">
        <f>IF(DAY(DATE(2028,2,15))=15,DATE(2028,2,15)-DATE(2028,1,0),"")</f>
        <v>46</v>
      </c>
      <c r="D16">
        <f>IF(DAY(DATE(2028,3,15))=15,DATE(2028,3,15)-DATE(2028,1,0),"")</f>
        <v>75</v>
      </c>
      <c r="E16">
        <f>IF(DAY(DATE(2028,4,15))=15,DATE(2028,4,15)-DATE(2028,1,0),"")</f>
        <v>106</v>
      </c>
      <c r="F16">
        <f>IF(DAY(DATE(2028,5,15))=15,DATE(2028,5,15)-DATE(2028,1,0),"")</f>
        <v>136</v>
      </c>
      <c r="G16">
        <f>IF(DAY(DATE(2028,6,15))=15,DATE(2028,6,15)-DATE(2028,1,0),"")</f>
        <v>167</v>
      </c>
      <c r="H16">
        <f>IF(DAY(DATE(2028,7,15))=15,DATE(2028,7,15)-DATE(2028,1,0),"")</f>
        <v>197</v>
      </c>
      <c r="I16">
        <f>IF(DAY(DATE(2028,8,15))=15,DATE(2028,8,15)-DATE(2028,1,0),"")</f>
        <v>228</v>
      </c>
      <c r="J16">
        <f>IF(DAY(DATE(2028,9,15))=15,DATE(2028,9,15)-DATE(2028,1,0),"")</f>
        <v>259</v>
      </c>
      <c r="K16">
        <f>IF(DAY(DATE(2028,10,15))=15,DATE(2028,10,15)-DATE(2028,1,0),"")</f>
        <v>289</v>
      </c>
      <c r="L16">
        <f>IF(DAY(DATE(2028,11,15))=15,DATE(2028,11,15)-DATE(2028,1,0),"")</f>
        <v>320</v>
      </c>
      <c r="M16">
        <f>IF(DAY(DATE(2028,12,15))=15,DATE(2028,12,15)-DATE(2028,1,0),"")</f>
        <v>350</v>
      </c>
    </row>
    <row r="17">
      <c r="A17" s="7" t="n">
        <v>16</v>
      </c>
      <c r="B17">
        <f>IF(DAY(DATE(2028,1,16))=16,DATE(2028,1,16)-DATE(2028,1,0),"")</f>
        <v>16</v>
      </c>
      <c r="C17">
        <f>IF(DAY(DATE(2028,2,16))=16,DATE(2028,2,16)-DATE(2028,1,0),"")</f>
        <v>47</v>
      </c>
      <c r="D17">
        <f>IF(DAY(DATE(2028,3,16))=16,DATE(2028,3,16)-DATE(2028,1,0),"")</f>
        <v>76</v>
      </c>
      <c r="E17">
        <f>IF(DAY(DATE(2028,4,16))=16,DATE(2028,4,16)-DATE(2028,1,0),"")</f>
        <v>107</v>
      </c>
      <c r="F17">
        <f>IF(DAY(DATE(2028,5,16))=16,DATE(2028,5,16)-DATE(2028,1,0),"")</f>
        <v>137</v>
      </c>
      <c r="G17">
        <f>IF(DAY(DATE(2028,6,16))=16,DATE(2028,6,16)-DATE(2028,1,0),"")</f>
        <v>168</v>
      </c>
      <c r="H17">
        <f>IF(DAY(DATE(2028,7,16))=16,DATE(2028,7,16)-DATE(2028,1,0),"")</f>
        <v>198</v>
      </c>
      <c r="I17">
        <f>IF(DAY(DATE(2028,8,16))=16,DATE(2028,8,16)-DATE(2028,1,0),"")</f>
        <v>229</v>
      </c>
      <c r="J17">
        <f>IF(DAY(DATE(2028,9,16))=16,DATE(2028,9,16)-DATE(2028,1,0),"")</f>
        <v>260</v>
      </c>
      <c r="K17">
        <f>IF(DAY(DATE(2028,10,16))=16,DATE(2028,10,16)-DATE(2028,1,0),"")</f>
        <v>290</v>
      </c>
      <c r="L17">
        <f>IF(DAY(DATE(2028,11,16))=16,DATE(2028,11,16)-DATE(2028,1,0),"")</f>
        <v>321</v>
      </c>
      <c r="M17">
        <f>IF(DAY(DATE(2028,12,16))=16,DATE(2028,12,16)-DATE(2028,1,0),"")</f>
        <v>351</v>
      </c>
    </row>
    <row r="18">
      <c r="A18" s="7" t="n">
        <v>17</v>
      </c>
      <c r="B18">
        <f>IF(DAY(DATE(2028,1,17))=17,DATE(2028,1,17)-DATE(2028,1,0),"")</f>
        <v>17</v>
      </c>
      <c r="C18">
        <f>IF(DAY(DATE(2028,2,17))=17,DATE(2028,2,17)-DATE(2028,1,0),"")</f>
        <v>48</v>
      </c>
      <c r="D18">
        <f>IF(DAY(DATE(2028,3,17))=17,DATE(2028,3,17)-DATE(2028,1,0),"")</f>
        <v>77</v>
      </c>
      <c r="E18">
        <f>IF(DAY(DATE(2028,4,17))=17,DATE(2028,4,17)-DATE(2028,1,0),"")</f>
        <v>108</v>
      </c>
      <c r="F18">
        <f>IF(DAY(DATE(2028,5,17))=17,DATE(2028,5,17)-DATE(2028,1,0),"")</f>
        <v>138</v>
      </c>
      <c r="G18">
        <f>IF(DAY(DATE(2028,6,17))=17,DATE(2028,6,17)-DATE(2028,1,0),"")</f>
        <v>169</v>
      </c>
      <c r="H18">
        <f>IF(DAY(DATE(2028,7,17))=17,DATE(2028,7,17)-DATE(2028,1,0),"")</f>
        <v>199</v>
      </c>
      <c r="I18">
        <f>IF(DAY(DATE(2028,8,17))=17,DATE(2028,8,17)-DATE(2028,1,0),"")</f>
        <v>230</v>
      </c>
      <c r="J18">
        <f>IF(DAY(DATE(2028,9,17))=17,DATE(2028,9,17)-DATE(2028,1,0),"")</f>
        <v>261</v>
      </c>
      <c r="K18">
        <f>IF(DAY(DATE(2028,10,17))=17,DATE(2028,10,17)-DATE(2028,1,0),"")</f>
        <v>291</v>
      </c>
      <c r="L18">
        <f>IF(DAY(DATE(2028,11,17))=17,DATE(2028,11,17)-DATE(2028,1,0),"")</f>
        <v>322</v>
      </c>
      <c r="M18">
        <f>IF(DAY(DATE(2028,12,17))=17,DATE(2028,12,17)-DATE(2028,1,0),"")</f>
        <v>352</v>
      </c>
    </row>
    <row r="19">
      <c r="A19" s="7" t="n">
        <v>18</v>
      </c>
      <c r="B19">
        <f>IF(DAY(DATE(2028,1,18))=18,DATE(2028,1,18)-DATE(2028,1,0),"")</f>
        <v>18</v>
      </c>
      <c r="C19">
        <f>IF(DAY(DATE(2028,2,18))=18,DATE(2028,2,18)-DATE(2028,1,0),"")</f>
        <v>49</v>
      </c>
      <c r="D19">
        <f>IF(DAY(DATE(2028,3,18))=18,DATE(2028,3,18)-DATE(2028,1,0),"")</f>
        <v>78</v>
      </c>
      <c r="E19">
        <f>IF(DAY(DATE(2028,4,18))=18,DATE(2028,4,18)-DATE(2028,1,0),"")</f>
        <v>109</v>
      </c>
      <c r="F19">
        <f>IF(DAY(DATE(2028,5,18))=18,DATE(2028,5,18)-DATE(2028,1,0),"")</f>
        <v>139</v>
      </c>
      <c r="G19">
        <f>IF(DAY(DATE(2028,6,18))=18,DATE(2028,6,18)-DATE(2028,1,0),"")</f>
        <v>170</v>
      </c>
      <c r="H19">
        <f>IF(DAY(DATE(2028,7,18))=18,DATE(2028,7,18)-DATE(2028,1,0),"")</f>
        <v>200</v>
      </c>
      <c r="I19">
        <f>IF(DAY(DATE(2028,8,18))=18,DATE(2028,8,18)-DATE(2028,1,0),"")</f>
        <v>231</v>
      </c>
      <c r="J19">
        <f>IF(DAY(DATE(2028,9,18))=18,DATE(2028,9,18)-DATE(2028,1,0),"")</f>
        <v>262</v>
      </c>
      <c r="K19">
        <f>IF(DAY(DATE(2028,10,18))=18,DATE(2028,10,18)-DATE(2028,1,0),"")</f>
        <v>292</v>
      </c>
      <c r="L19">
        <f>IF(DAY(DATE(2028,11,18))=18,DATE(2028,11,18)-DATE(2028,1,0),"")</f>
        <v>323</v>
      </c>
      <c r="M19">
        <f>IF(DAY(DATE(2028,12,18))=18,DATE(2028,12,18)-DATE(2028,1,0),"")</f>
        <v>353</v>
      </c>
    </row>
    <row r="20">
      <c r="A20" s="7" t="n">
        <v>19</v>
      </c>
      <c r="B20">
        <f>IF(DAY(DATE(2028,1,19))=19,DATE(2028,1,19)-DATE(2028,1,0),"")</f>
        <v>19</v>
      </c>
      <c r="C20">
        <f>IF(DAY(DATE(2028,2,19))=19,DATE(2028,2,19)-DATE(2028,1,0),"")</f>
        <v>50</v>
      </c>
      <c r="D20">
        <f>IF(DAY(DATE(2028,3,19))=19,DATE(2028,3,19)-DATE(2028,1,0),"")</f>
        <v>79</v>
      </c>
      <c r="E20">
        <f>IF(DAY(DATE(2028,4,19))=19,DATE(2028,4,19)-DATE(2028,1,0),"")</f>
        <v>110</v>
      </c>
      <c r="F20">
        <f>IF(DAY(DATE(2028,5,19))=19,DATE(2028,5,19)-DATE(2028,1,0),"")</f>
        <v>140</v>
      </c>
      <c r="G20">
        <f>IF(DAY(DATE(2028,6,19))=19,DATE(2028,6,19)-DATE(2028,1,0),"")</f>
        <v>171</v>
      </c>
      <c r="H20">
        <f>IF(DAY(DATE(2028,7,19))=19,DATE(2028,7,19)-DATE(2028,1,0),"")</f>
        <v>201</v>
      </c>
      <c r="I20">
        <f>IF(DAY(DATE(2028,8,19))=19,DATE(2028,8,19)-DATE(2028,1,0),"")</f>
        <v>232</v>
      </c>
      <c r="J20">
        <f>IF(DAY(DATE(2028,9,19))=19,DATE(2028,9,19)-DATE(2028,1,0),"")</f>
        <v>263</v>
      </c>
      <c r="K20">
        <f>IF(DAY(DATE(2028,10,19))=19,DATE(2028,10,19)-DATE(2028,1,0),"")</f>
        <v>293</v>
      </c>
      <c r="L20">
        <f>IF(DAY(DATE(2028,11,19))=19,DATE(2028,11,19)-DATE(2028,1,0),"")</f>
        <v>324</v>
      </c>
      <c r="M20">
        <f>IF(DAY(DATE(2028,12,19))=19,DATE(2028,12,19)-DATE(2028,1,0),"")</f>
        <v>354</v>
      </c>
    </row>
    <row r="21">
      <c r="A21" s="7" t="n">
        <v>20</v>
      </c>
      <c r="B21">
        <f>IF(DAY(DATE(2028,1,20))=20,DATE(2028,1,20)-DATE(2028,1,0),"")</f>
        <v>20</v>
      </c>
      <c r="C21">
        <f>IF(DAY(DATE(2028,2,20))=20,DATE(2028,2,20)-DATE(2028,1,0),"")</f>
        <v>51</v>
      </c>
      <c r="D21">
        <f>IF(DAY(DATE(2028,3,20))=20,DATE(2028,3,20)-DATE(2028,1,0),"")</f>
        <v>80</v>
      </c>
      <c r="E21">
        <f>IF(DAY(DATE(2028,4,20))=20,DATE(2028,4,20)-DATE(2028,1,0),"")</f>
        <v>111</v>
      </c>
      <c r="F21">
        <f>IF(DAY(DATE(2028,5,20))=20,DATE(2028,5,20)-DATE(2028,1,0),"")</f>
        <v>141</v>
      </c>
      <c r="G21">
        <f>IF(DAY(DATE(2028,6,20))=20,DATE(2028,6,20)-DATE(2028,1,0),"")</f>
        <v>172</v>
      </c>
      <c r="H21">
        <f>IF(DAY(DATE(2028,7,20))=20,DATE(2028,7,20)-DATE(2028,1,0),"")</f>
        <v>202</v>
      </c>
      <c r="I21">
        <f>IF(DAY(DATE(2028,8,20))=20,DATE(2028,8,20)-DATE(2028,1,0),"")</f>
        <v>233</v>
      </c>
      <c r="J21">
        <f>IF(DAY(DATE(2028,9,20))=20,DATE(2028,9,20)-DATE(2028,1,0),"")</f>
        <v>264</v>
      </c>
      <c r="K21">
        <f>IF(DAY(DATE(2028,10,20))=20,DATE(2028,10,20)-DATE(2028,1,0),"")</f>
        <v>294</v>
      </c>
      <c r="L21">
        <f>IF(DAY(DATE(2028,11,20))=20,DATE(2028,11,20)-DATE(2028,1,0),"")</f>
        <v>325</v>
      </c>
      <c r="M21">
        <f>IF(DAY(DATE(2028,12,20))=20,DATE(2028,12,20)-DATE(2028,1,0),"")</f>
        <v>355</v>
      </c>
    </row>
    <row r="22">
      <c r="A22" s="7" t="n">
        <v>21</v>
      </c>
      <c r="B22">
        <f>IF(DAY(DATE(2028,1,21))=21,DATE(2028,1,21)-DATE(2028,1,0),"")</f>
        <v>21</v>
      </c>
      <c r="C22">
        <f>IF(DAY(DATE(2028,2,21))=21,DATE(2028,2,21)-DATE(2028,1,0),"")</f>
        <v>52</v>
      </c>
      <c r="D22">
        <f>IF(DAY(DATE(2028,3,21))=21,DATE(2028,3,21)-DATE(2028,1,0),"")</f>
        <v>81</v>
      </c>
      <c r="E22">
        <f>IF(DAY(DATE(2028,4,21))=21,DATE(2028,4,21)-DATE(2028,1,0),"")</f>
        <v>112</v>
      </c>
      <c r="F22">
        <f>IF(DAY(DATE(2028,5,21))=21,DATE(2028,5,21)-DATE(2028,1,0),"")</f>
        <v>142</v>
      </c>
      <c r="G22">
        <f>IF(DAY(DATE(2028,6,21))=21,DATE(2028,6,21)-DATE(2028,1,0),"")</f>
        <v>173</v>
      </c>
      <c r="H22">
        <f>IF(DAY(DATE(2028,7,21))=21,DATE(2028,7,21)-DATE(2028,1,0),"")</f>
        <v>203</v>
      </c>
      <c r="I22">
        <f>IF(DAY(DATE(2028,8,21))=21,DATE(2028,8,21)-DATE(2028,1,0),"")</f>
        <v>234</v>
      </c>
      <c r="J22">
        <f>IF(DAY(DATE(2028,9,21))=21,DATE(2028,9,21)-DATE(2028,1,0),"")</f>
        <v>265</v>
      </c>
      <c r="K22">
        <f>IF(DAY(DATE(2028,10,21))=21,DATE(2028,10,21)-DATE(2028,1,0),"")</f>
        <v>295</v>
      </c>
      <c r="L22">
        <f>IF(DAY(DATE(2028,11,21))=21,DATE(2028,11,21)-DATE(2028,1,0),"")</f>
        <v>326</v>
      </c>
      <c r="M22">
        <f>IF(DAY(DATE(2028,12,21))=21,DATE(2028,12,21)-DATE(2028,1,0),"")</f>
        <v>356</v>
      </c>
    </row>
    <row r="23">
      <c r="A23" s="7" t="n">
        <v>22</v>
      </c>
      <c r="B23">
        <f>IF(DAY(DATE(2028,1,22))=22,DATE(2028,1,22)-DATE(2028,1,0),"")</f>
        <v>22</v>
      </c>
      <c r="C23">
        <f>IF(DAY(DATE(2028,2,22))=22,DATE(2028,2,22)-DATE(2028,1,0),"")</f>
        <v>53</v>
      </c>
      <c r="D23">
        <f>IF(DAY(DATE(2028,3,22))=22,DATE(2028,3,22)-DATE(2028,1,0),"")</f>
        <v>82</v>
      </c>
      <c r="E23">
        <f>IF(DAY(DATE(2028,4,22))=22,DATE(2028,4,22)-DATE(2028,1,0),"")</f>
        <v>113</v>
      </c>
      <c r="F23">
        <f>IF(DAY(DATE(2028,5,22))=22,DATE(2028,5,22)-DATE(2028,1,0),"")</f>
        <v>143</v>
      </c>
      <c r="G23">
        <f>IF(DAY(DATE(2028,6,22))=22,DATE(2028,6,22)-DATE(2028,1,0),"")</f>
        <v>174</v>
      </c>
      <c r="H23">
        <f>IF(DAY(DATE(2028,7,22))=22,DATE(2028,7,22)-DATE(2028,1,0),"")</f>
        <v>204</v>
      </c>
      <c r="I23">
        <f>IF(DAY(DATE(2028,8,22))=22,DATE(2028,8,22)-DATE(2028,1,0),"")</f>
        <v>235</v>
      </c>
      <c r="J23">
        <f>IF(DAY(DATE(2028,9,22))=22,DATE(2028,9,22)-DATE(2028,1,0),"")</f>
        <v>266</v>
      </c>
      <c r="K23">
        <f>IF(DAY(DATE(2028,10,22))=22,DATE(2028,10,22)-DATE(2028,1,0),"")</f>
        <v>296</v>
      </c>
      <c r="L23">
        <f>IF(DAY(DATE(2028,11,22))=22,DATE(2028,11,22)-DATE(2028,1,0),"")</f>
        <v>327</v>
      </c>
      <c r="M23">
        <f>IF(DAY(DATE(2028,12,22))=22,DATE(2028,12,22)-DATE(2028,1,0),"")</f>
        <v>357</v>
      </c>
    </row>
    <row r="24">
      <c r="A24" s="7" t="n">
        <v>23</v>
      </c>
      <c r="B24">
        <f>IF(DAY(DATE(2028,1,23))=23,DATE(2028,1,23)-DATE(2028,1,0),"")</f>
        <v>23</v>
      </c>
      <c r="C24">
        <f>IF(DAY(DATE(2028,2,23))=23,DATE(2028,2,23)-DATE(2028,1,0),"")</f>
        <v>54</v>
      </c>
      <c r="D24">
        <f>IF(DAY(DATE(2028,3,23))=23,DATE(2028,3,23)-DATE(2028,1,0),"")</f>
        <v>83</v>
      </c>
      <c r="E24">
        <f>IF(DAY(DATE(2028,4,23))=23,DATE(2028,4,23)-DATE(2028,1,0),"")</f>
        <v>114</v>
      </c>
      <c r="F24">
        <f>IF(DAY(DATE(2028,5,23))=23,DATE(2028,5,23)-DATE(2028,1,0),"")</f>
        <v>144</v>
      </c>
      <c r="G24">
        <f>IF(DAY(DATE(2028,6,23))=23,DATE(2028,6,23)-DATE(2028,1,0),"")</f>
        <v>175</v>
      </c>
      <c r="H24">
        <f>IF(DAY(DATE(2028,7,23))=23,DATE(2028,7,23)-DATE(2028,1,0),"")</f>
        <v>205</v>
      </c>
      <c r="I24">
        <f>IF(DAY(DATE(2028,8,23))=23,DATE(2028,8,23)-DATE(2028,1,0),"")</f>
        <v>236</v>
      </c>
      <c r="J24">
        <f>IF(DAY(DATE(2028,9,23))=23,DATE(2028,9,23)-DATE(2028,1,0),"")</f>
        <v>267</v>
      </c>
      <c r="K24">
        <f>IF(DAY(DATE(2028,10,23))=23,DATE(2028,10,23)-DATE(2028,1,0),"")</f>
        <v>297</v>
      </c>
      <c r="L24">
        <f>IF(DAY(DATE(2028,11,23))=23,DATE(2028,11,23)-DATE(2028,1,0),"")</f>
        <v>328</v>
      </c>
      <c r="M24">
        <f>IF(DAY(DATE(2028,12,23))=23,DATE(2028,12,23)-DATE(2028,1,0),"")</f>
        <v>358</v>
      </c>
    </row>
    <row r="25">
      <c r="A25" s="7" t="n">
        <v>24</v>
      </c>
      <c r="B25">
        <f>IF(DAY(DATE(2028,1,24))=24,DATE(2028,1,24)-DATE(2028,1,0),"")</f>
        <v>24</v>
      </c>
      <c r="C25">
        <f>IF(DAY(DATE(2028,2,24))=24,DATE(2028,2,24)-DATE(2028,1,0),"")</f>
        <v>55</v>
      </c>
      <c r="D25">
        <f>IF(DAY(DATE(2028,3,24))=24,DATE(2028,3,24)-DATE(2028,1,0),"")</f>
        <v>84</v>
      </c>
      <c r="E25">
        <f>IF(DAY(DATE(2028,4,24))=24,DATE(2028,4,24)-DATE(2028,1,0),"")</f>
        <v>115</v>
      </c>
      <c r="F25">
        <f>IF(DAY(DATE(2028,5,24))=24,DATE(2028,5,24)-DATE(2028,1,0),"")</f>
        <v>145</v>
      </c>
      <c r="G25">
        <f>IF(DAY(DATE(2028,6,24))=24,DATE(2028,6,24)-DATE(2028,1,0),"")</f>
        <v>176</v>
      </c>
      <c r="H25">
        <f>IF(DAY(DATE(2028,7,24))=24,DATE(2028,7,24)-DATE(2028,1,0),"")</f>
        <v>206</v>
      </c>
      <c r="I25">
        <f>IF(DAY(DATE(2028,8,24))=24,DATE(2028,8,24)-DATE(2028,1,0),"")</f>
        <v>237</v>
      </c>
      <c r="J25">
        <f>IF(DAY(DATE(2028,9,24))=24,DATE(2028,9,24)-DATE(2028,1,0),"")</f>
        <v>268</v>
      </c>
      <c r="K25">
        <f>IF(DAY(DATE(2028,10,24))=24,DATE(2028,10,24)-DATE(2028,1,0),"")</f>
        <v>298</v>
      </c>
      <c r="L25">
        <f>IF(DAY(DATE(2028,11,24))=24,DATE(2028,11,24)-DATE(2028,1,0),"")</f>
        <v>329</v>
      </c>
      <c r="M25">
        <f>IF(DAY(DATE(2028,12,24))=24,DATE(2028,12,24)-DATE(2028,1,0),"")</f>
        <v>359</v>
      </c>
    </row>
    <row r="26">
      <c r="A26" s="7" t="n">
        <v>25</v>
      </c>
      <c r="B26">
        <f>IF(DAY(DATE(2028,1,25))=25,DATE(2028,1,25)-DATE(2028,1,0),"")</f>
        <v>25</v>
      </c>
      <c r="C26">
        <f>IF(DAY(DATE(2028,2,25))=25,DATE(2028,2,25)-DATE(2028,1,0),"")</f>
        <v>56</v>
      </c>
      <c r="D26">
        <f>IF(DAY(DATE(2028,3,25))=25,DATE(2028,3,25)-DATE(2028,1,0),"")</f>
        <v>85</v>
      </c>
      <c r="E26">
        <f>IF(DAY(DATE(2028,4,25))=25,DATE(2028,4,25)-DATE(2028,1,0),"")</f>
        <v>116</v>
      </c>
      <c r="F26">
        <f>IF(DAY(DATE(2028,5,25))=25,DATE(2028,5,25)-DATE(2028,1,0),"")</f>
        <v>146</v>
      </c>
      <c r="G26">
        <f>IF(DAY(DATE(2028,6,25))=25,DATE(2028,6,25)-DATE(2028,1,0),"")</f>
        <v>177</v>
      </c>
      <c r="H26">
        <f>IF(DAY(DATE(2028,7,25))=25,DATE(2028,7,25)-DATE(2028,1,0),"")</f>
        <v>207</v>
      </c>
      <c r="I26">
        <f>IF(DAY(DATE(2028,8,25))=25,DATE(2028,8,25)-DATE(2028,1,0),"")</f>
        <v>238</v>
      </c>
      <c r="J26">
        <f>IF(DAY(DATE(2028,9,25))=25,DATE(2028,9,25)-DATE(2028,1,0),"")</f>
        <v>269</v>
      </c>
      <c r="K26">
        <f>IF(DAY(DATE(2028,10,25))=25,DATE(2028,10,25)-DATE(2028,1,0),"")</f>
        <v>299</v>
      </c>
      <c r="L26">
        <f>IF(DAY(DATE(2028,11,25))=25,DATE(2028,11,25)-DATE(2028,1,0),"")</f>
        <v>330</v>
      </c>
      <c r="M26">
        <f>IF(DAY(DATE(2028,12,25))=25,DATE(2028,12,25)-DATE(2028,1,0),"")</f>
        <v>360</v>
      </c>
    </row>
    <row r="27">
      <c r="A27" s="7" t="n">
        <v>26</v>
      </c>
      <c r="B27">
        <f>IF(DAY(DATE(2028,1,26))=26,DATE(2028,1,26)-DATE(2028,1,0),"")</f>
        <v>26</v>
      </c>
      <c r="C27">
        <f>IF(DAY(DATE(2028,2,26))=26,DATE(2028,2,26)-DATE(2028,1,0),"")</f>
        <v>57</v>
      </c>
      <c r="D27">
        <f>IF(DAY(DATE(2028,3,26))=26,DATE(2028,3,26)-DATE(2028,1,0),"")</f>
        <v>86</v>
      </c>
      <c r="E27">
        <f>IF(DAY(DATE(2028,4,26))=26,DATE(2028,4,26)-DATE(2028,1,0),"")</f>
        <v>117</v>
      </c>
      <c r="F27">
        <f>IF(DAY(DATE(2028,5,26))=26,DATE(2028,5,26)-DATE(2028,1,0),"")</f>
        <v>147</v>
      </c>
      <c r="G27">
        <f>IF(DAY(DATE(2028,6,26))=26,DATE(2028,6,26)-DATE(2028,1,0),"")</f>
        <v>178</v>
      </c>
      <c r="H27">
        <f>IF(DAY(DATE(2028,7,26))=26,DATE(2028,7,26)-DATE(2028,1,0),"")</f>
        <v>208</v>
      </c>
      <c r="I27">
        <f>IF(DAY(DATE(2028,8,26))=26,DATE(2028,8,26)-DATE(2028,1,0),"")</f>
        <v>239</v>
      </c>
      <c r="J27">
        <f>IF(DAY(DATE(2028,9,26))=26,DATE(2028,9,26)-DATE(2028,1,0),"")</f>
        <v>270</v>
      </c>
      <c r="K27">
        <f>IF(DAY(DATE(2028,10,26))=26,DATE(2028,10,26)-DATE(2028,1,0),"")</f>
        <v>300</v>
      </c>
      <c r="L27">
        <f>IF(DAY(DATE(2028,11,26))=26,DATE(2028,11,26)-DATE(2028,1,0),"")</f>
        <v>331</v>
      </c>
      <c r="M27">
        <f>IF(DAY(DATE(2028,12,26))=26,DATE(2028,12,26)-DATE(2028,1,0),"")</f>
        <v>361</v>
      </c>
    </row>
    <row r="28">
      <c r="A28" s="7" t="n">
        <v>27</v>
      </c>
      <c r="B28">
        <f>IF(DAY(DATE(2028,1,27))=27,DATE(2028,1,27)-DATE(2028,1,0),"")</f>
        <v>27</v>
      </c>
      <c r="C28">
        <f>IF(DAY(DATE(2028,2,27))=27,DATE(2028,2,27)-DATE(2028,1,0),"")</f>
        <v>58</v>
      </c>
      <c r="D28">
        <f>IF(DAY(DATE(2028,3,27))=27,DATE(2028,3,27)-DATE(2028,1,0),"")</f>
        <v>87</v>
      </c>
      <c r="E28">
        <f>IF(DAY(DATE(2028,4,27))=27,DATE(2028,4,27)-DATE(2028,1,0),"")</f>
        <v>118</v>
      </c>
      <c r="F28">
        <f>IF(DAY(DATE(2028,5,27))=27,DATE(2028,5,27)-DATE(2028,1,0),"")</f>
        <v>148</v>
      </c>
      <c r="G28">
        <f>IF(DAY(DATE(2028,6,27))=27,DATE(2028,6,27)-DATE(2028,1,0),"")</f>
        <v>179</v>
      </c>
      <c r="H28">
        <f>IF(DAY(DATE(2028,7,27))=27,DATE(2028,7,27)-DATE(2028,1,0),"")</f>
        <v>209</v>
      </c>
      <c r="I28">
        <f>IF(DAY(DATE(2028,8,27))=27,DATE(2028,8,27)-DATE(2028,1,0),"")</f>
        <v>240</v>
      </c>
      <c r="J28">
        <f>IF(DAY(DATE(2028,9,27))=27,DATE(2028,9,27)-DATE(2028,1,0),"")</f>
        <v>271</v>
      </c>
      <c r="K28">
        <f>IF(DAY(DATE(2028,10,27))=27,DATE(2028,10,27)-DATE(2028,1,0),"")</f>
        <v>301</v>
      </c>
      <c r="L28">
        <f>IF(DAY(DATE(2028,11,27))=27,DATE(2028,11,27)-DATE(2028,1,0),"")</f>
        <v>332</v>
      </c>
      <c r="M28">
        <f>IF(DAY(DATE(2028,12,27))=27,DATE(2028,12,27)-DATE(2028,1,0),"")</f>
        <v>362</v>
      </c>
    </row>
    <row r="29">
      <c r="A29" s="7" t="n">
        <v>28</v>
      </c>
      <c r="B29">
        <f>IF(DAY(DATE(2028,1,28))=28,DATE(2028,1,28)-DATE(2028,1,0),"")</f>
        <v>28</v>
      </c>
      <c r="C29">
        <f>IF(DAY(DATE(2028,2,28))=28,DATE(2028,2,28)-DATE(2028,1,0),"")</f>
        <v>59</v>
      </c>
      <c r="D29">
        <f>IF(DAY(DATE(2028,3,28))=28,DATE(2028,3,28)-DATE(2028,1,0),"")</f>
        <v>88</v>
      </c>
      <c r="E29">
        <f>IF(DAY(DATE(2028,4,28))=28,DATE(2028,4,28)-DATE(2028,1,0),"")</f>
        <v>119</v>
      </c>
      <c r="F29">
        <f>IF(DAY(DATE(2028,5,28))=28,DATE(2028,5,28)-DATE(2028,1,0),"")</f>
        <v>149</v>
      </c>
      <c r="G29">
        <f>IF(DAY(DATE(2028,6,28))=28,DATE(2028,6,28)-DATE(2028,1,0),"")</f>
        <v>180</v>
      </c>
      <c r="H29">
        <f>IF(DAY(DATE(2028,7,28))=28,DATE(2028,7,28)-DATE(2028,1,0),"")</f>
        <v>210</v>
      </c>
      <c r="I29">
        <f>IF(DAY(DATE(2028,8,28))=28,DATE(2028,8,28)-DATE(2028,1,0),"")</f>
        <v>241</v>
      </c>
      <c r="J29">
        <f>IF(DAY(DATE(2028,9,28))=28,DATE(2028,9,28)-DATE(2028,1,0),"")</f>
        <v>272</v>
      </c>
      <c r="K29">
        <f>IF(DAY(DATE(2028,10,28))=28,DATE(2028,10,28)-DATE(2028,1,0),"")</f>
        <v>302</v>
      </c>
      <c r="L29">
        <f>IF(DAY(DATE(2028,11,28))=28,DATE(2028,11,28)-DATE(2028,1,0),"")</f>
        <v>333</v>
      </c>
      <c r="M29">
        <f>IF(DAY(DATE(2028,12,28))=28,DATE(2028,12,28)-DATE(2028,1,0),"")</f>
        <v>363</v>
      </c>
    </row>
    <row r="30">
      <c r="A30" s="7" t="n">
        <v>29</v>
      </c>
      <c r="B30">
        <f>IF(DAY(DATE(2028,1,29))=29,DATE(2028,1,29)-DATE(2028,1,0),"")</f>
        <v>29</v>
      </c>
      <c r="C30">
        <f>IF(DAY(DATE(2028,2,29))=29,DATE(2028,2,29)-DATE(2028,1,0),"")</f>
        <v>60</v>
      </c>
      <c r="D30">
        <f>IF(DAY(DATE(2028,3,29))=29,DATE(2028,3,29)-DATE(2028,1,0),"")</f>
        <v>89</v>
      </c>
      <c r="E30">
        <f>IF(DAY(DATE(2028,4,29))=29,DATE(2028,4,29)-DATE(2028,1,0),"")</f>
        <v>120</v>
      </c>
      <c r="F30">
        <f>IF(DAY(DATE(2028,5,29))=29,DATE(2028,5,29)-DATE(2028,1,0),"")</f>
        <v>150</v>
      </c>
      <c r="G30">
        <f>IF(DAY(DATE(2028,6,29))=29,DATE(2028,6,29)-DATE(2028,1,0),"")</f>
        <v>181</v>
      </c>
      <c r="H30">
        <f>IF(DAY(DATE(2028,7,29))=29,DATE(2028,7,29)-DATE(2028,1,0),"")</f>
        <v>211</v>
      </c>
      <c r="I30">
        <f>IF(DAY(DATE(2028,8,29))=29,DATE(2028,8,29)-DATE(2028,1,0),"")</f>
        <v>242</v>
      </c>
      <c r="J30">
        <f>IF(DAY(DATE(2028,9,29))=29,DATE(2028,9,29)-DATE(2028,1,0),"")</f>
        <v>273</v>
      </c>
      <c r="K30">
        <f>IF(DAY(DATE(2028,10,29))=29,DATE(2028,10,29)-DATE(2028,1,0),"")</f>
        <v>303</v>
      </c>
      <c r="L30">
        <f>IF(DAY(DATE(2028,11,29))=29,DATE(2028,11,29)-DATE(2028,1,0),"")</f>
        <v>334</v>
      </c>
      <c r="M30">
        <f>IF(DAY(DATE(2028,12,29))=29,DATE(2028,12,29)-DATE(2028,1,0),"")</f>
        <v>364</v>
      </c>
    </row>
    <row r="31">
      <c r="A31" s="7" t="n">
        <v>30</v>
      </c>
      <c r="B31">
        <f>IF(DAY(DATE(2028,1,30))=30,DATE(2028,1,30)-DATE(2028,1,0),"")</f>
        <v>30</v>
      </c>
      <c r="C31" t="str">
        <f>IF(DAY(DATE(2028,2,30))=30,DATE(2028,2,30)-DATE(2028,1,0),"")</f>
        <v/>
      </c>
      <c r="D31">
        <f>IF(DAY(DATE(2028,3,30))=30,DATE(2028,3,30)-DATE(2028,1,0),"")</f>
        <v>90</v>
      </c>
      <c r="E31">
        <f>IF(DAY(DATE(2028,4,30))=30,DATE(2028,4,30)-DATE(2028,1,0),"")</f>
        <v>121</v>
      </c>
      <c r="F31">
        <f>IF(DAY(DATE(2028,5,30))=30,DATE(2028,5,30)-DATE(2028,1,0),"")</f>
        <v>151</v>
      </c>
      <c r="G31">
        <f>IF(DAY(DATE(2028,6,30))=30,DATE(2028,6,30)-DATE(2028,1,0),"")</f>
        <v>182</v>
      </c>
      <c r="H31">
        <f>IF(DAY(DATE(2028,7,30))=30,DATE(2028,7,30)-DATE(2028,1,0),"")</f>
        <v>212</v>
      </c>
      <c r="I31">
        <f>IF(DAY(DATE(2028,8,30))=30,DATE(2028,8,30)-DATE(2028,1,0),"")</f>
        <v>243</v>
      </c>
      <c r="J31">
        <f>IF(DAY(DATE(2028,9,30))=30,DATE(2028,9,30)-DATE(2028,1,0),"")</f>
        <v>274</v>
      </c>
      <c r="K31">
        <f>IF(DAY(DATE(2028,10,30))=30,DATE(2028,10,30)-DATE(2028,1,0),"")</f>
        <v>304</v>
      </c>
      <c r="L31">
        <f>IF(DAY(DATE(2028,11,30))=30,DATE(2028,11,30)-DATE(2028,1,0),"")</f>
        <v>335</v>
      </c>
      <c r="M31">
        <f>IF(DAY(DATE(2028,12,30))=30,DATE(2028,12,30)-DATE(2028,1,0),"")</f>
        <v>365</v>
      </c>
    </row>
    <row r="32">
      <c r="A32" s="7" t="n">
        <v>31</v>
      </c>
      <c r="B32">
        <f>IF(DAY(DATE(2028,1,31))=31,DATE(2028,1,31)-DATE(2028,1,0),"")</f>
        <v>31</v>
      </c>
      <c r="C32" t="str">
        <f>IF(DAY(DATE(2028,2,31))=31,DATE(2028,2,31)-DATE(2028,1,0),"")</f>
        <v/>
      </c>
      <c r="D32">
        <f>IF(DAY(DATE(2028,3,31))=31,DATE(2028,3,31)-DATE(2028,1,0),"")</f>
        <v>91</v>
      </c>
      <c r="E32" t="str">
        <f>IF(DAY(DATE(2028,4,31))=31,DATE(2028,4,31)-DATE(2028,1,0),"")</f>
        <v/>
      </c>
      <c r="F32">
        <f>IF(DAY(DATE(2028,5,31))=31,DATE(2028,5,31)-DATE(2028,1,0),"")</f>
        <v>152</v>
      </c>
      <c r="G32" t="str">
        <f>IF(DAY(DATE(2028,6,31))=31,DATE(2028,6,31)-DATE(2028,1,0),"")</f>
        <v/>
      </c>
      <c r="H32">
        <f>IF(DAY(DATE(2028,7,31))=31,DATE(2028,7,31)-DATE(2028,1,0),"")</f>
        <v>213</v>
      </c>
      <c r="I32">
        <f>IF(DAY(DATE(2028,8,31))=31,DATE(2028,8,31)-DATE(2028,1,0),"")</f>
        <v>244</v>
      </c>
      <c r="J32" t="str">
        <f>IF(DAY(DATE(2028,9,31))=31,DATE(2028,9,31)-DATE(2028,1,0),"")</f>
        <v/>
      </c>
      <c r="K32">
        <f>IF(DAY(DATE(2028,10,31))=31,DATE(2028,10,31)-DATE(2028,1,0),"")</f>
        <v>305</v>
      </c>
      <c r="L32" t="str">
        <f>IF(DAY(DATE(2028,11,31))=31,DATE(2028,11,31)-DATE(2028,1,0),"")</f>
        <v/>
      </c>
      <c r="M32">
        <f>IF(DAY(DATE(2028,12,31))=31,DATE(2028,12,31)-DATE(2028,1,0),"")</f>
        <v>366</v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