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'Year'!$1:$1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2" borderId="0" applyAlignment="1" pivotButton="0" quotePrefix="0" xfId="0">
      <alignment vertical="top"/>
    </xf>
    <xf numFmtId="165" fontId="0" fillId="2" borderId="0" applyAlignment="1" pivotButton="0" quotePrefix="0" xfId="0">
      <alignment vertical="top"/>
    </xf>
    <xf numFmtId="164" fontId="0" fillId="2" borderId="0" pivotButton="0" quotePrefix="0" xfId="0"/>
    <xf numFmtId="166" fontId="0" fillId="2" borderId="0" pivotButton="0" quotePrefix="0" xfId="0"/>
    <xf numFmtId="9" fontId="0" fillId="2" borderId="0" pivotButton="0" quotePrefix="0" xfId="0"/>
    <xf numFmtId="166" fontId="2" fillId="0" borderId="0" pivotButton="0" quotePrefix="0" xfId="0"/>
    <xf numFmtId="0" fontId="0" fillId="2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tabSelected="1"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40" customWidth="1" min="4" max="4"/>
    <col width="11" customWidth="1" min="5" max="5"/>
    <col width="17" customWidth="1" min="6" max="6"/>
    <col width="10" customWidth="1" min="7" max="7"/>
    <col width="11" customWidth="1" min="8" max="8"/>
    <col width="11" customWidth="1" min="9" max="9"/>
    <col width="12" customWidth="1" min="10" max="10"/>
  </cols>
  <sheetData>
    <row r="1">
      <c r="A1" s="1" t="inlineStr">
        <is>
          <t>Gelato shop profit: Lakefront Gelato, a year by month</t>
        </is>
      </c>
    </row>
    <row r="2">
      <c r="D2" s="2" t="inlineStr">
        <is>
          <t>Fixed costs a month</t>
        </is>
      </c>
    </row>
    <row r="3" ht="30" customHeight="1">
      <c r="A3" s="3" t="inlineStr">
        <is>
          <t>Average sale a serving (cups, cones and pints)</t>
        </is>
      </c>
      <c r="B3" s="4" t="n">
        <v>6.5</v>
      </c>
      <c r="D3" s="5" t="inlineStr">
        <is>
          <t>Rent</t>
        </is>
      </c>
      <c r="E3" s="6" t="n">
        <v>4500</v>
      </c>
    </row>
    <row r="4" ht="30" customHeight="1">
      <c r="A4" s="3" t="inlineStr">
        <is>
          <t>Gelato, cup or cone and spoon, a serving</t>
        </is>
      </c>
      <c r="B4" s="4" t="n">
        <v>0.85</v>
      </c>
      <c r="D4" s="3" t="inlineStr">
        <is>
          <t>Utilities: freezers, batch freezer, power</t>
        </is>
      </c>
      <c r="E4" s="6" t="n">
        <v>1000</v>
      </c>
    </row>
    <row r="5" ht="30" customHeight="1">
      <c r="A5" s="5" t="inlineStr">
        <is>
          <t>Card fees</t>
        </is>
      </c>
      <c r="B5" s="7" t="n">
        <v>0.03</v>
      </c>
      <c r="D5" s="3" t="inlineStr">
        <is>
          <t>Equipment loan: batch freezer, display case</t>
        </is>
      </c>
      <c r="E5" s="6" t="n">
        <v>600</v>
      </c>
    </row>
    <row r="6">
      <c r="A6" t="inlineStr">
        <is>
          <t>Average wage an hour</t>
        </is>
      </c>
      <c r="B6" s="8" t="n">
        <v>16</v>
      </c>
      <c r="D6" t="inlineStr">
        <is>
          <t>Insurance</t>
        </is>
      </c>
      <c r="E6" s="9" t="n">
        <v>150</v>
      </c>
    </row>
    <row r="7">
      <c r="A7" t="inlineStr">
        <is>
          <t>Payroll taxes, a share of wages</t>
        </is>
      </c>
      <c r="B7" s="10" t="n">
        <v>0.1</v>
      </c>
      <c r="D7" t="inlineStr">
        <is>
          <t>Till and software</t>
        </is>
      </c>
      <c r="E7" s="9" t="n">
        <v>120</v>
      </c>
    </row>
    <row r="8">
      <c r="D8" t="inlineStr">
        <is>
          <t>Marketing</t>
        </is>
      </c>
      <c r="E8" s="9" t="n">
        <v>300</v>
      </c>
    </row>
    <row r="9">
      <c r="D9" t="inlineStr">
        <is>
          <t>Repairs</t>
        </is>
      </c>
      <c r="E9" s="9" t="n">
        <v>200</v>
      </c>
    </row>
    <row r="10">
      <c r="D10" t="inlineStr">
        <is>
          <t>Accounting</t>
        </is>
      </c>
      <c r="E10" s="9" t="n">
        <v>200</v>
      </c>
    </row>
    <row r="11">
      <c r="D11" s="2" t="inlineStr">
        <is>
          <t>Total</t>
        </is>
      </c>
      <c r="E11" s="11">
        <f>SUM(E3:E10)</f>
        <v>7070</v>
      </c>
    </row>
    <row r="12"/>
    <row r="13">
      <c r="A13" s="2" t="inlineStr">
        <is>
          <t>Month</t>
        </is>
      </c>
      <c r="B13" s="2" t="inlineStr">
        <is>
          <t>Days open</t>
        </is>
      </c>
      <c r="C13" s="2" t="inlineStr">
        <is>
          <t>Servings a day</t>
        </is>
      </c>
      <c r="D13" s="2" t="inlineStr">
        <is>
          <t>Staff hours a day</t>
        </is>
      </c>
      <c r="E13" s="2" t="inlineStr">
        <is>
          <t>Sales</t>
        </is>
      </c>
      <c r="F13" s="2" t="inlineStr">
        <is>
          <t>Gelato and cups</t>
        </is>
      </c>
      <c r="G13" s="2" t="inlineStr">
        <is>
          <t>Card fees</t>
        </is>
      </c>
      <c r="H13" s="2" t="inlineStr">
        <is>
          <t>Staff</t>
        </is>
      </c>
      <c r="I13" s="2" t="inlineStr">
        <is>
          <t>Profit</t>
        </is>
      </c>
      <c r="J13" s="2" t="inlineStr">
        <is>
          <t>Servings a day to break even</t>
        </is>
      </c>
    </row>
    <row r="14">
      <c r="A14" s="12" t="inlineStr">
        <is>
          <t>Jan</t>
        </is>
      </c>
      <c r="B14" s="12" t="n">
        <v>31</v>
      </c>
      <c r="C14" s="12" t="n">
        <v>40</v>
      </c>
      <c r="D14" s="12" t="n">
        <v>12</v>
      </c>
      <c r="E14" s="13">
        <f>B14*C14*$B$3</f>
        <v>8060</v>
      </c>
      <c r="F14" s="13">
        <f>B14*C14*$B$4</f>
        <v>1054</v>
      </c>
      <c r="G14" s="13">
        <f>E14*$B$5</f>
        <v>241.8</v>
      </c>
      <c r="H14" s="13">
        <f>D14*$B$6*(1+$B$7)*B14</f>
        <v>6547.2</v>
      </c>
      <c r="I14" s="13">
        <f>E14-F14-G14-H14-$E$11</f>
        <v>-6853</v>
      </c>
      <c r="J14">
        <f>IF(B14=0,"",ROUNDUP((H14+$E$11)/(B14*($B$3*(1-$B$5)-$B$4)),0))</f>
        <v>81</v>
      </c>
    </row>
    <row r="15">
      <c r="A15" s="12" t="inlineStr">
        <is>
          <t>Feb</t>
        </is>
      </c>
      <c r="B15" s="12" t="n">
        <v>28</v>
      </c>
      <c r="C15" s="12" t="n">
        <v>45</v>
      </c>
      <c r="D15" s="12" t="n">
        <v>12</v>
      </c>
      <c r="E15" s="13">
        <f>B15*C15*$B$3</f>
        <v>8190</v>
      </c>
      <c r="F15" s="13">
        <f>B15*C15*$B$4</f>
        <v>1071</v>
      </c>
      <c r="G15" s="13">
        <f>E15*$B$5</f>
        <v>245.7</v>
      </c>
      <c r="H15" s="13">
        <f>D15*$B$6*(1+$B$7)*B15</f>
        <v>5913.6</v>
      </c>
      <c r="I15" s="13">
        <f>E15-F15-G15-H15-$E$11</f>
        <v>-6110.3</v>
      </c>
      <c r="J15">
        <f>IF(B15=0,"",ROUNDUP((H15+$E$11)/(B15*($B$3*(1-$B$5)-$B$4)),0))</f>
        <v>86</v>
      </c>
    </row>
    <row r="16">
      <c r="A16" s="12" t="inlineStr">
        <is>
          <t>Mar</t>
        </is>
      </c>
      <c r="B16" s="12" t="n">
        <v>31</v>
      </c>
      <c r="C16" s="12" t="n">
        <v>65</v>
      </c>
      <c r="D16" s="12" t="n">
        <v>14</v>
      </c>
      <c r="E16" s="13">
        <f>B16*C16*$B$3</f>
        <v>13097.5</v>
      </c>
      <c r="F16" s="13">
        <f>B16*C16*$B$4</f>
        <v>1712.75</v>
      </c>
      <c r="G16" s="13">
        <f>E16*$B$5</f>
        <v>392.925</v>
      </c>
      <c r="H16" s="13">
        <f>D16*$B$6*(1+$B$7)*B16</f>
        <v>7638.4</v>
      </c>
      <c r="I16" s="13">
        <f>E16-F16-G16-H16-$E$11</f>
        <v>-3716.575</v>
      </c>
      <c r="J16">
        <f>IF(B16=0,"",ROUNDUP((H16+$E$11)/(B16*($B$3*(1-$B$5)-$B$4)),0))</f>
        <v>87</v>
      </c>
    </row>
    <row r="17">
      <c r="A17" s="12" t="inlineStr">
        <is>
          <t>Apr</t>
        </is>
      </c>
      <c r="B17" s="12" t="n">
        <v>30</v>
      </c>
      <c r="C17" s="12" t="n">
        <v>100</v>
      </c>
      <c r="D17" s="12" t="n">
        <v>16</v>
      </c>
      <c r="E17" s="13">
        <f>B17*C17*$B$3</f>
        <v>19500</v>
      </c>
      <c r="F17" s="13">
        <f>B17*C17*$B$4</f>
        <v>2550</v>
      </c>
      <c r="G17" s="13">
        <f>E17*$B$5</f>
        <v>585</v>
      </c>
      <c r="H17" s="13">
        <f>D17*$B$6*(1+$B$7)*B17</f>
        <v>8448</v>
      </c>
      <c r="I17" s="13">
        <f>E17-F17-G17-H17-$E$11</f>
        <v>847</v>
      </c>
      <c r="J17">
        <f>IF(B17=0,"",ROUNDUP((H17+$E$11)/(B17*($B$3*(1-$B$5)-$B$4)),0))</f>
        <v>95</v>
      </c>
    </row>
    <row r="18">
      <c r="A18" s="12" t="inlineStr">
        <is>
          <t>May</t>
        </is>
      </c>
      <c r="B18" s="12" t="n">
        <v>31</v>
      </c>
      <c r="C18" s="12" t="n">
        <v>145</v>
      </c>
      <c r="D18" s="12" t="n">
        <v>20</v>
      </c>
      <c r="E18" s="13">
        <f>B18*C18*$B$3</f>
        <v>29217.5</v>
      </c>
      <c r="F18" s="13">
        <f>B18*C18*$B$4</f>
        <v>3820.75</v>
      </c>
      <c r="G18" s="13">
        <f>E18*$B$5</f>
        <v>876.525</v>
      </c>
      <c r="H18" s="13">
        <f>D18*$B$6*(1+$B$7)*B18</f>
        <v>10912</v>
      </c>
      <c r="I18" s="13">
        <f>E18-F18-G18-H18-$E$11</f>
        <v>6538.225</v>
      </c>
      <c r="J18">
        <f>IF(B18=0,"",ROUNDUP((H18+$E$11)/(B18*($B$3*(1-$B$5)-$B$4)),0))</f>
        <v>107</v>
      </c>
    </row>
    <row r="19">
      <c r="A19" s="12" t="inlineStr">
        <is>
          <t>Jun</t>
        </is>
      </c>
      <c r="B19" s="12" t="n">
        <v>30</v>
      </c>
      <c r="C19" s="12" t="n">
        <v>175</v>
      </c>
      <c r="D19" s="12" t="n">
        <v>22</v>
      </c>
      <c r="E19" s="13">
        <f>B19*C19*$B$3</f>
        <v>34125</v>
      </c>
      <c r="F19" s="13">
        <f>B19*C19*$B$4</f>
        <v>4462.5</v>
      </c>
      <c r="G19" s="13">
        <f>E19*$B$5</f>
        <v>1023.75</v>
      </c>
      <c r="H19" s="13">
        <f>D19*$B$6*(1+$B$7)*B19</f>
        <v>11616</v>
      </c>
      <c r="I19" s="13">
        <f>E19-F19-G19-H19-$E$11</f>
        <v>9952.75</v>
      </c>
      <c r="J19">
        <f>IF(B19=0,"",ROUNDUP((H19+$E$11)/(B19*($B$3*(1-$B$5)-$B$4)),0))</f>
        <v>115</v>
      </c>
    </row>
    <row r="20">
      <c r="A20" s="12" t="inlineStr">
        <is>
          <t>Jul</t>
        </is>
      </c>
      <c r="B20" s="12" t="n">
        <v>31</v>
      </c>
      <c r="C20" s="12" t="n">
        <v>185</v>
      </c>
      <c r="D20" s="12" t="n">
        <v>22</v>
      </c>
      <c r="E20" s="13">
        <f>B20*C20*$B$3</f>
        <v>37277.5</v>
      </c>
      <c r="F20" s="13">
        <f>B20*C20*$B$4</f>
        <v>4874.75</v>
      </c>
      <c r="G20" s="13">
        <f>E20*$B$5</f>
        <v>1118.325</v>
      </c>
      <c r="H20" s="13">
        <f>D20*$B$6*(1+$B$7)*B20</f>
        <v>12003.2</v>
      </c>
      <c r="I20" s="13">
        <f>E20-F20-G20-H20-$E$11</f>
        <v>12211.225</v>
      </c>
      <c r="J20">
        <f>IF(B20=0,"",ROUNDUP((H20+$E$11)/(B20*($B$3*(1-$B$5)-$B$4)),0))</f>
        <v>113</v>
      </c>
    </row>
    <row r="21">
      <c r="A21" s="12" t="inlineStr">
        <is>
          <t>Aug</t>
        </is>
      </c>
      <c r="B21" s="12" t="n">
        <v>31</v>
      </c>
      <c r="C21" s="12" t="n">
        <v>175</v>
      </c>
      <c r="D21" s="12" t="n">
        <v>22</v>
      </c>
      <c r="E21" s="13">
        <f>B21*C21*$B$3</f>
        <v>35262.5</v>
      </c>
      <c r="F21" s="13">
        <f>B21*C21*$B$4</f>
        <v>4611.25</v>
      </c>
      <c r="G21" s="13">
        <f>E21*$B$5</f>
        <v>1057.875</v>
      </c>
      <c r="H21" s="13">
        <f>D21*$B$6*(1+$B$7)*B21</f>
        <v>12003.2</v>
      </c>
      <c r="I21" s="13">
        <f>E21-F21-G21-H21-$E$11</f>
        <v>10520.175</v>
      </c>
      <c r="J21">
        <f>IF(B21=0,"",ROUNDUP((H21+$E$11)/(B21*($B$3*(1-$B$5)-$B$4)),0))</f>
        <v>113</v>
      </c>
    </row>
    <row r="22">
      <c r="A22" s="12" t="inlineStr">
        <is>
          <t>Sep</t>
        </is>
      </c>
      <c r="B22" s="12" t="n">
        <v>30</v>
      </c>
      <c r="C22" s="12" t="n">
        <v>130</v>
      </c>
      <c r="D22" s="12" t="n">
        <v>18</v>
      </c>
      <c r="E22" s="13">
        <f>B22*C22*$B$3</f>
        <v>25350</v>
      </c>
      <c r="F22" s="13">
        <f>B22*C22*$B$4</f>
        <v>3315</v>
      </c>
      <c r="G22" s="13">
        <f>E22*$B$5</f>
        <v>760.5</v>
      </c>
      <c r="H22" s="13">
        <f>D22*$B$6*(1+$B$7)*B22</f>
        <v>9504</v>
      </c>
      <c r="I22" s="13">
        <f>E22-F22-G22-H22-$E$11</f>
        <v>4700.5</v>
      </c>
      <c r="J22">
        <f>IF(B22=0,"",ROUNDUP((H22+$E$11)/(B22*($B$3*(1-$B$5)-$B$4)),0))</f>
        <v>102</v>
      </c>
    </row>
    <row r="23">
      <c r="A23" s="12" t="inlineStr">
        <is>
          <t>Oct</t>
        </is>
      </c>
      <c r="B23" s="12" t="n">
        <v>31</v>
      </c>
      <c r="C23" s="12" t="n">
        <v>90</v>
      </c>
      <c r="D23" s="12" t="n">
        <v>16</v>
      </c>
      <c r="E23" s="13">
        <f>B23*C23*$B$3</f>
        <v>18135</v>
      </c>
      <c r="F23" s="13">
        <f>B23*C23*$B$4</f>
        <v>2371.5</v>
      </c>
      <c r="G23" s="13">
        <f>E23*$B$5</f>
        <v>544.05</v>
      </c>
      <c r="H23" s="13">
        <f>D23*$B$6*(1+$B$7)*B23</f>
        <v>8729.6</v>
      </c>
      <c r="I23" s="13">
        <f>E23-F23-G23-H23-$E$11</f>
        <v>-580.15</v>
      </c>
      <c r="J23">
        <f>IF(B23=0,"",ROUNDUP((H23+$E$11)/(B23*($B$3*(1-$B$5)-$B$4)),0))</f>
        <v>94</v>
      </c>
    </row>
    <row r="24">
      <c r="A24" s="12" t="inlineStr">
        <is>
          <t>Nov</t>
        </is>
      </c>
      <c r="B24" s="12" t="n">
        <v>30</v>
      </c>
      <c r="C24" s="12" t="n">
        <v>60</v>
      </c>
      <c r="D24" s="12" t="n">
        <v>12</v>
      </c>
      <c r="E24" s="13">
        <f>B24*C24*$B$3</f>
        <v>11700</v>
      </c>
      <c r="F24" s="13">
        <f>B24*C24*$B$4</f>
        <v>1530</v>
      </c>
      <c r="G24" s="13">
        <f>E24*$B$5</f>
        <v>351</v>
      </c>
      <c r="H24" s="13">
        <f>D24*$B$6*(1+$B$7)*B24</f>
        <v>6336</v>
      </c>
      <c r="I24" s="13">
        <f>E24-F24-G24-H24-$E$11</f>
        <v>-3587</v>
      </c>
      <c r="J24">
        <f>IF(B24=0,"",ROUNDUP((H24+$E$11)/(B24*($B$3*(1-$B$5)-$B$4)),0))</f>
        <v>82</v>
      </c>
    </row>
    <row r="25">
      <c r="A25" s="12" t="inlineStr">
        <is>
          <t>Dec</t>
        </is>
      </c>
      <c r="B25" s="12" t="n">
        <v>31</v>
      </c>
      <c r="C25" s="12" t="n">
        <v>60</v>
      </c>
      <c r="D25" s="12" t="n">
        <v>12</v>
      </c>
      <c r="E25" s="13">
        <f>B25*C25*$B$3</f>
        <v>12090</v>
      </c>
      <c r="F25" s="13">
        <f>B25*C25*$B$4</f>
        <v>1581</v>
      </c>
      <c r="G25" s="13">
        <f>E25*$B$5</f>
        <v>362.7</v>
      </c>
      <c r="H25" s="13">
        <f>D25*$B$6*(1+$B$7)*B25</f>
        <v>6547.2</v>
      </c>
      <c r="I25" s="13">
        <f>E25-F25-G25-H25-$E$11</f>
        <v>-3470.9</v>
      </c>
      <c r="J25">
        <f>IF(B25=0,"",ROUNDUP((H25+$E$11)/(B25*($B$3*(1-$B$5)-$B$4)),0))</f>
        <v>81</v>
      </c>
    </row>
    <row r="26">
      <c r="A26" s="2" t="inlineStr">
        <is>
          <t>Year</t>
        </is>
      </c>
      <c r="E26" s="11">
        <f>SUM(E14:E25)</f>
        <v>252005</v>
      </c>
      <c r="F26" s="11">
        <f>SUM(F14:F25)</f>
        <v>32954.5</v>
      </c>
      <c r="G26" s="11">
        <f>SUM(G14:G25)</f>
        <v>7560.15</v>
      </c>
      <c r="H26" s="11">
        <f>SUM(H14:H25)</f>
        <v>106198.4</v>
      </c>
      <c r="I26" s="11">
        <f>SUM(I14:I25)</f>
        <v>20451.95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Gelato shop profit calculator</t>
        </is>
      </c>
    </row>
    <row r="2" ht="15" customHeight="1">
      <c r="A2" s="3" t="inlineStr">
        <is>
          <t>From the article: https://www.tarostack.com/articles/is-a-gelato-business-profitable</t>
        </is>
      </c>
    </row>
    <row r="3" ht="15" customHeight="1">
      <c r="A3" s="3" t="inlineStr"/>
    </row>
    <row r="4" ht="60" customHeight="1">
      <c r="A4" s="3" t="inlineStr">
        <is>
          <t>Year: type the average sale a serving and what a serving costs you, card fees, wages and payroll taxes, and each fixed cost. Then for each month, the days you're open, the servings you sell a day and the staff hours a day. It works out each month's sales, costs and profit, the year's totals, and how many servings a day each month needs to break even at its staff hours.</t>
        </is>
      </c>
    </row>
    <row r="5" ht="30" customHeight="1">
      <c r="A5" s="3" t="inlineStr">
        <is>
          <t>The example is a made-up gelato shop in a city with cold winters. Use your own lease, wages and season.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