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5">
    <numFmt numFmtId="164" formatCode="$#,##0.00"/>
    <numFmt numFmtId="165" formatCode="$#,##0"/>
    <numFmt numFmtId="166" formatCode="0.0%"/>
    <numFmt numFmtId="167" formatCode="$#,##0.00;-$#,##0.00"/>
    <numFmt numFmtId="168" formatCode="0.0%;-0.0%"/>
  </numFmts>
  <fonts count="5">
    <font>
      <name val="Calibri"/>
      <family val="2"/>
      <color theme="1"/>
      <sz val="11"/>
      <scheme val="minor"/>
    </font>
    <font>
      <b val="1"/>
      <color rgb="00533787"/>
    </font>
    <font>
      <b val="1"/>
    </font>
    <font>
      <i val="1"/>
      <color rgb="006B6379"/>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15">
    <xf numFmtId="0" fontId="0" fillId="0" borderId="0" pivotButton="0" quotePrefix="0" xfId="0"/>
    <xf numFmtId="0" fontId="1" fillId="2" borderId="0" pivotButton="0" quotePrefix="0" xfId="0"/>
    <xf numFmtId="164" fontId="0" fillId="0" borderId="0" pivotButton="0" quotePrefix="0" xfId="0"/>
    <xf numFmtId="0" fontId="2" fillId="0" borderId="0" pivotButton="0" quotePrefix="0" xfId="0"/>
    <xf numFmtId="164" fontId="2" fillId="0" borderId="0" pivotButton="0" quotePrefix="0" xfId="0"/>
    <xf numFmtId="1" fontId="0" fillId="3" borderId="0" pivotButton="0" quotePrefix="0" xfId="0"/>
    <xf numFmtId="164" fontId="0" fillId="3" borderId="0" pivotButton="0" quotePrefix="0" xfId="0"/>
    <xf numFmtId="165" fontId="0" fillId="3" borderId="0" pivotButton="0" quotePrefix="0" xfId="0"/>
    <xf numFmtId="9" fontId="0" fillId="3" borderId="0" pivotButton="0" quotePrefix="0" xfId="0"/>
    <xf numFmtId="166" fontId="0" fillId="3" borderId="0" pivotButton="0" quotePrefix="0" xfId="0"/>
    <xf numFmtId="167" fontId="0" fillId="0" borderId="0" pivotButton="0" quotePrefix="0" xfId="0"/>
    <xf numFmtId="168" fontId="0"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44"/>
  <sheetViews>
    <sheetView tabSelected="1" workbookViewId="0">
      <selection activeCell="A1" sqref="A1"/>
    </sheetView>
  </sheetViews>
  <sheetFormatPr baseColWidth="8" defaultRowHeight="15"/>
  <cols>
    <col width="40" customWidth="1" min="1" max="1"/>
    <col width="12" customWidth="1" min="2" max="2"/>
    <col width="12" customWidth="1" min="3" max="3"/>
    <col width="13" customWidth="1" min="4" max="4"/>
    <col width="12" customWidth="1" min="5" max="5"/>
    <col width="12" customWidth="1" min="6" max="6"/>
  </cols>
  <sheetData>
    <row r="1">
      <c r="A1" s="1" t="inlineStr">
        <is>
          <t>Materials and packaging, per item</t>
        </is>
      </c>
      <c r="B1" s="1" t="inlineStr">
        <is>
          <t>Quantity</t>
        </is>
      </c>
      <c r="C1" s="1" t="inlineStr">
        <is>
          <t>Price per unit</t>
        </is>
      </c>
      <c r="D1" s="1" t="inlineStr">
        <is>
          <t>Cost</t>
        </is>
      </c>
    </row>
    <row r="2">
      <c r="A2" t="inlineStr">
        <is>
          <t>Sterling silver wire, 20 gauge, inches</t>
        </is>
      </c>
      <c r="B2" t="n">
        <v>8</v>
      </c>
      <c r="C2" s="2" t="n">
        <v>0.55</v>
      </c>
      <c r="D2" s="2">
        <f>IF(OR(B2="",C2=""),"",ROUND(B2*C2,2))</f>
        <v>4.4</v>
      </c>
    </row>
    <row r="3">
      <c r="A3" t="inlineStr">
        <is>
          <t>Freshwater pearls</t>
        </is>
      </c>
      <c r="B3" t="n">
        <v>2</v>
      </c>
      <c r="C3" s="2" t="n">
        <v>1.25</v>
      </c>
      <c r="D3" s="2">
        <f>IF(OR(B3="",C3=""),"",ROUND(B3*C3,2))</f>
        <v>2.5</v>
      </c>
    </row>
    <row r="4">
      <c r="A4" t="inlineStr">
        <is>
          <t>Sterling ear wires, pair</t>
        </is>
      </c>
      <c r="B4" t="n">
        <v>1</v>
      </c>
      <c r="C4" s="2" t="n">
        <v>2.2</v>
      </c>
      <c r="D4" s="2">
        <f>IF(OR(B4="",C4=""),"",ROUND(B4*C4,2))</f>
        <v>2.2</v>
      </c>
    </row>
    <row r="5">
      <c r="A5" t="inlineStr">
        <is>
          <t>Gift box and card</t>
        </is>
      </c>
      <c r="B5" t="n">
        <v>1</v>
      </c>
      <c r="C5" s="2" t="n">
        <v>1.1</v>
      </c>
      <c r="D5" s="2">
        <f>IF(OR(B5="",C5=""),"",ROUND(B5*C5,2))</f>
        <v>1.1</v>
      </c>
    </row>
    <row r="6">
      <c r="C6" s="2" t="n"/>
      <c r="D6" s="2" t="str">
        <f>IF(OR(B6="",C6=""),"",ROUND(B6*C6,2))</f>
        <v/>
      </c>
    </row>
    <row r="7">
      <c r="C7" s="2" t="n"/>
      <c r="D7" s="2" t="str">
        <f>IF(OR(B7="",C7=""),"",ROUND(B7*C7,2))</f>
        <v/>
      </c>
    </row>
    <row r="8">
      <c r="C8" s="2" t="n"/>
      <c r="D8" s="2" t="str">
        <f>IF(OR(B8="",C8=""),"",ROUND(B8*C8,2))</f>
        <v/>
      </c>
    </row>
    <row r="9">
      <c r="C9" s="2" t="n"/>
      <c r="D9" s="2" t="str">
        <f>IF(OR(B9="",C9=""),"",ROUND(B9*C9,2))</f>
        <v/>
      </c>
    </row>
    <row r="10">
      <c r="C10" s="2" t="n"/>
      <c r="D10" s="2" t="str">
        <f>IF(OR(B10="",C10=""),"",ROUND(B10*C10,2))</f>
        <v/>
      </c>
    </row>
    <row r="11">
      <c r="C11" s="2" t="n"/>
      <c r="D11" s="2" t="str">
        <f>IF(OR(B11="",C11=""),"",ROUND(B11*C11,2))</f>
        <v/>
      </c>
    </row>
    <row r="12">
      <c r="A12" s="3" t="inlineStr">
        <is>
          <t>Materials and packaging</t>
        </is>
      </c>
      <c r="D12" s="4">
        <f>SUM(D2:D11)</f>
        <v>10.2</v>
      </c>
    </row>
    <row r="13"/>
    <row r="14">
      <c r="A14" t="inlineStr">
        <is>
          <t>Minutes of your time per item</t>
        </is>
      </c>
      <c r="B14" s="5" t="n">
        <v>30</v>
      </c>
    </row>
    <row r="15">
      <c r="A15" t="inlineStr">
        <is>
          <t>Your hourly rate</t>
        </is>
      </c>
      <c r="B15" s="6" t="n">
        <v>25</v>
      </c>
    </row>
    <row r="16">
      <c r="A16" t="inlineStr">
        <is>
          <t>Overhead a month: space, tools, website, insurance</t>
        </is>
      </c>
      <c r="B16" s="7" t="n">
        <v>350</v>
      </c>
    </row>
    <row r="17">
      <c r="A17" t="inlineStr">
        <is>
          <t>Items you make a month</t>
        </is>
      </c>
      <c r="B17" s="5" t="n">
        <v>140</v>
      </c>
    </row>
    <row r="18">
      <c r="A18" t="inlineStr">
        <is>
          <t>Margin you want</t>
        </is>
      </c>
      <c r="B18" s="8" t="n">
        <v>0.45</v>
      </c>
    </row>
    <row r="19">
      <c r="A19" t="inlineStr">
        <is>
          <t>Card fee at markets</t>
        </is>
      </c>
      <c r="B19" s="9" t="n">
        <v>0.03</v>
      </c>
    </row>
    <row r="20">
      <c r="A20" t="inlineStr">
        <is>
          <t>Online payment fee, percent</t>
        </is>
      </c>
      <c r="B20" s="9" t="n">
        <v>0.03</v>
      </c>
    </row>
    <row r="21">
      <c r="A21" t="inlineStr">
        <is>
          <t>Online payment fee, per order</t>
        </is>
      </c>
      <c r="B21" s="6" t="n">
        <v>0.3</v>
      </c>
    </row>
    <row r="22">
      <c r="A22" t="inlineStr">
        <is>
          <t>Mailer for an online order</t>
        </is>
      </c>
      <c r="B22" s="6" t="n">
        <v>0.9</v>
      </c>
    </row>
    <row r="23">
      <c r="A23" t="inlineStr">
        <is>
          <t>Consignment: your share</t>
        </is>
      </c>
      <c r="B23" s="8" t="n">
        <v>0.6</v>
      </c>
    </row>
    <row r="24"/>
    <row r="25">
      <c r="A25" t="inlineStr">
        <is>
          <t>Labor per item</t>
        </is>
      </c>
      <c r="D25" s="2">
        <f>ROUND(N(B14)/60*N(B15),2)</f>
        <v>12.5</v>
      </c>
    </row>
    <row r="26">
      <c r="A26" t="inlineStr">
        <is>
          <t>Overhead per item</t>
        </is>
      </c>
      <c r="D26" s="2">
        <f>IF(N(B17)=0,0,ROUND(N(B16)/B17,2))</f>
        <v>2.5</v>
      </c>
    </row>
    <row r="27">
      <c r="A27" s="3" t="inlineStr">
        <is>
          <t>Full cost per item</t>
        </is>
      </c>
      <c r="D27" s="4">
        <f>D12+D25+D26</f>
        <v>25.2</v>
      </c>
    </row>
    <row r="28"/>
    <row r="29">
      <c r="A29" s="1" t="inlineStr">
        <is>
          <t>Pricing method</t>
        </is>
      </c>
      <c r="B29" s="1" t="inlineStr">
        <is>
          <t>Price</t>
        </is>
      </c>
      <c r="C29" s="1" t="inlineStr">
        <is>
          <t>Profit at a market</t>
        </is>
      </c>
      <c r="D29" s="1" t="inlineStr">
        <is>
          <t>Margin</t>
        </is>
      </c>
      <c r="E29" s="1" t="inlineStr">
        <is>
          <t>Wholesale at half</t>
        </is>
      </c>
    </row>
    <row r="30">
      <c r="A30" t="inlineStr">
        <is>
          <t>Materials × 3</t>
        </is>
      </c>
      <c r="B30" s="10">
        <f>ROUND(D12*3,2)</f>
        <v>30.6</v>
      </c>
      <c r="C30" s="10">
        <f>IF(B30="","",ROUND(B30-B30*$B$19-$D$27,2))</f>
        <v>4.48</v>
      </c>
      <c r="D30" s="11">
        <f>IF(OR(B30="",N(B30)=0),"",C30/B30)</f>
        <v>0.14640522875817</v>
      </c>
      <c r="E30" s="10">
        <f>IF(B30="","",ROUND(B30/2-$D$27,2))</f>
        <v>-9.9</v>
      </c>
    </row>
    <row r="31">
      <c r="A31" t="inlineStr">
        <is>
          <t>(Materials × 2 + labor) × 2</t>
        </is>
      </c>
      <c r="B31" s="10">
        <f>ROUND((D12*2+D25)*2,2)</f>
        <v>65.8</v>
      </c>
      <c r="C31" s="10">
        <f>IF(B31="","",ROUND(B31-B31*$B$19-$D$27,2))</f>
        <v>38.63</v>
      </c>
      <c r="D31" s="11">
        <f>IF(OR(B31="",N(B31)=0),"",C31/B31)</f>
        <v>0.587082066869301</v>
      </c>
      <c r="E31" s="10">
        <f>IF(B31="","",ROUND(B31/2-$D$27,2))</f>
        <v>7.7</v>
      </c>
    </row>
    <row r="32">
      <c r="A32" t="inlineStr">
        <is>
          <t>Full cost ÷ (1 − margin you want)</t>
        </is>
      </c>
      <c r="B32" s="10">
        <f>IF(N(B18)&gt;=1,"",ROUND(D27/(1-B18),2))</f>
        <v>45.82</v>
      </c>
      <c r="C32" s="10">
        <f>IF(B32="","",ROUND(B32-B32*$B$19-$D$27,2))</f>
        <v>19.25</v>
      </c>
      <c r="D32" s="11">
        <f>IF(OR(B32="",N(B32)=0),"",C32/B32)</f>
        <v>0.420122217372327</v>
      </c>
      <c r="E32" s="10">
        <f>IF(B32="","",ROUND(B32/2-$D$27,2))</f>
        <v>-2.29</v>
      </c>
    </row>
    <row r="33">
      <c r="A33" t="inlineStr">
        <is>
          <t>Full cost × 2 × 2 (keystone twice)</t>
        </is>
      </c>
      <c r="B33" s="10">
        <f>ROUND(D27*4,2)</f>
        <v>100.8</v>
      </c>
      <c r="C33" s="10">
        <f>IF(B33="","",ROUND(B33-B33*$B$19-$D$27,2))</f>
        <v>72.58</v>
      </c>
      <c r="D33" s="11">
        <f>IF(OR(B33="",N(B33)=0),"",C33/B33)</f>
        <v>0.720039682539683</v>
      </c>
      <c r="E33" s="10">
        <f>IF(B33="","",ROUND(B33/2-$D$27,2))</f>
        <v>25.2</v>
      </c>
    </row>
    <row r="34"/>
    <row r="35">
      <c r="A35" s="3" t="inlineStr">
        <is>
          <t>Your price, to check by channel</t>
        </is>
      </c>
      <c r="B35" s="6" t="n">
        <v>58</v>
      </c>
    </row>
    <row r="36">
      <c r="A36" s="1" t="inlineStr">
        <is>
          <t>Where it sells</t>
        </is>
      </c>
      <c r="B36" s="1" t="inlineStr">
        <is>
          <t>You receive</t>
        </is>
      </c>
      <c r="C36" s="1" t="inlineStr">
        <is>
          <t>Fees and extras</t>
        </is>
      </c>
      <c r="D36" s="1" t="inlineStr">
        <is>
          <t>Profit</t>
        </is>
      </c>
      <c r="E36" s="1" t="inlineStr">
        <is>
          <t>Margin</t>
        </is>
      </c>
    </row>
    <row r="37">
      <c r="A37" t="inlineStr">
        <is>
          <t>Craft market</t>
        </is>
      </c>
      <c r="B37" s="10">
        <f>B35</f>
        <v>58</v>
      </c>
      <c r="C37" s="10">
        <f>ROUND(B35*B19,2)</f>
        <v>1.74</v>
      </c>
      <c r="D37" s="10">
        <f>ROUND(B37-C37-$D$27,2)</f>
        <v>31.06</v>
      </c>
      <c r="E37" s="11">
        <f>IF(N(B37)=0,"",D37/B37)</f>
        <v>0.53551724137931</v>
      </c>
    </row>
    <row r="38">
      <c r="A38" t="inlineStr">
        <is>
          <t>Your website</t>
        </is>
      </c>
      <c r="B38" s="10">
        <f>B35</f>
        <v>58</v>
      </c>
      <c r="C38" s="10">
        <f>ROUND(B35*B20+B21+B22,2)</f>
        <v>2.94</v>
      </c>
      <c r="D38" s="10">
        <f>ROUND(B38-C38-$D$27,2)</f>
        <v>29.86</v>
      </c>
      <c r="E38" s="11">
        <f>IF(N(B38)=0,"",D38/B38)</f>
        <v>0.514827586206896</v>
      </c>
    </row>
    <row r="39">
      <c r="A39" t="inlineStr">
        <is>
          <t>Wholesale to a shop, at half</t>
        </is>
      </c>
      <c r="B39" s="10">
        <f>ROUND(B35/2,2)</f>
        <v>29</v>
      </c>
      <c r="C39" s="10">
        <f>0</f>
        <v>0</v>
      </c>
      <c r="D39" s="10">
        <f>ROUND(B39-C39-$D$27,2)</f>
        <v>3.8</v>
      </c>
      <c r="E39" s="11">
        <f>IF(N(B39)=0,"",D39/B39)</f>
        <v>0.131034482758621</v>
      </c>
    </row>
    <row r="40">
      <c r="A40" t="inlineStr">
        <is>
          <t>Consignment at a gallery</t>
        </is>
      </c>
      <c r="B40" s="10">
        <f>ROUND(B35*B23,2)</f>
        <v>34.8</v>
      </c>
      <c r="C40" s="10">
        <f>0</f>
        <v>0</v>
      </c>
      <c r="D40" s="10">
        <f>ROUND(B40-C40-$D$27,2)</f>
        <v>9.6</v>
      </c>
      <c r="E40" s="11">
        <f>IF(N(B40)=0,"",D40/B40)</f>
        <v>0.275862068965517</v>
      </c>
    </row>
    <row r="41"/>
    <row r="42">
      <c r="A42" t="inlineStr">
        <is>
          <t>Full cost that keystone (half of your price, 50% margin) needs</t>
        </is>
      </c>
      <c r="D42" s="2">
        <f>ROUND(B35/4,2)</f>
        <v>14.5</v>
      </c>
    </row>
    <row r="43"/>
    <row r="44">
      <c r="A44" s="12" t="inlineStr">
        <is>
          <t>Type your own metal, stones, findings, time, overhead and fees in the shaded and white cells, and your price in B35.</t>
        </is>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A10"/>
  <sheetViews>
    <sheetView tabSelected="0" workbookViewId="0">
      <selection activeCell="A1" sqref="A1"/>
    </sheetView>
  </sheetViews>
  <sheetFormatPr baseColWidth="8" defaultRowHeight="15"/>
  <cols>
    <col width="110" customWidth="1" min="1" max="1"/>
  </cols>
  <sheetData>
    <row r="1" ht="22" customHeight="1">
      <c r="A1" s="13" t="inlineStr">
        <is>
          <t>Handmade jewelry price calculator</t>
        </is>
      </c>
    </row>
    <row r="2" ht="15" customHeight="1">
      <c r="A2" s="14" t="inlineStr">
        <is>
          <t>From the article: https://www.tarostack.com/articles/how-to-price-handmade-jewelry</t>
        </is>
      </c>
    </row>
    <row r="3" ht="15" customHeight="1">
      <c r="A3" s="14" t="inlineStr"/>
    </row>
    <row r="4" ht="45" customHeight="1">
      <c r="A4" s="14" t="inlineStr">
        <is>
          <t>Type the metal, stones, findings and packaging for one piece with the quantity and what you pay per unit (wire by the inch, stones by the each), then your minutes per piece, your hourly rate, your monthly overhead and how many pieces you make a month.</t>
        </is>
      </c>
    </row>
    <row r="5" ht="30" customHeight="1">
      <c r="A5" s="14" t="inlineStr">
        <is>
          <t>It works out the full cost per piece and four prices: materials × 3, the jeweler's (materials × 2 + labor) × 2, the price for the margin you want, and keystone twice (full cost × 4).</t>
        </is>
      </c>
    </row>
    <row r="6" ht="45" customHeight="1">
      <c r="A6" s="14" t="inlineStr">
        <is>
          <t>Type the price you plan to charge in B35 and it shows what each channel leaves you after its fees: a craft market, your own website, wholesale at half your price and consignment at a gallery.</t>
        </is>
      </c>
    </row>
    <row r="7" ht="15" customHeight="1">
      <c r="A7" s="14" t="inlineStr">
        <is>
          <t>The last line is the full cost that wholesale at half your price would need for a 50% margin.</t>
        </is>
      </c>
    </row>
    <row r="8" ht="15" customHeight="1">
      <c r="A8" s="14" t="inlineStr"/>
    </row>
    <row r="9" ht="15" customHeight="1">
      <c r="A9" s="14" t="inlineStr">
        <is>
          <t>Works in Excel (2010 and later), Google Sheets, LibreOffice and Numbers. No macros.</t>
        </is>
      </c>
    </row>
    <row r="10" ht="30" customHeight="1">
      <c r="A10" s="14"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