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5">
    <numFmt numFmtId="164" formatCode="$#,##0.00"/>
    <numFmt numFmtId="165" formatCode="$#,##0"/>
    <numFmt numFmtId="166" formatCode="0.0%"/>
    <numFmt numFmtId="167" formatCode="$#,##0.00;-$#,##0.00"/>
    <numFmt numFmtId="168" formatCode="0.0%;-0.0%"/>
  </numFmts>
  <fonts count="5">
    <font>
      <name val="Calibri"/>
      <family val="2"/>
      <color theme="1"/>
      <sz val="11"/>
      <scheme val="minor"/>
    </font>
    <font>
      <b val="1"/>
      <color rgb="00533787"/>
    </font>
    <font>
      <b val="1"/>
    </font>
    <font>
      <i val="1"/>
      <color rgb="006B6379"/>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15">
    <xf numFmtId="0" fontId="0" fillId="0" borderId="0" pivotButton="0" quotePrefix="0" xfId="0"/>
    <xf numFmtId="0" fontId="1" fillId="2" borderId="0" pivotButton="0" quotePrefix="0" xfId="0"/>
    <xf numFmtId="164" fontId="0" fillId="0" borderId="0" pivotButton="0" quotePrefix="0" xfId="0"/>
    <xf numFmtId="0" fontId="2" fillId="0" borderId="0" pivotButton="0" quotePrefix="0" xfId="0"/>
    <xf numFmtId="164" fontId="2" fillId="0" borderId="0" pivotButton="0" quotePrefix="0" xfId="0"/>
    <xf numFmtId="1" fontId="0" fillId="3" borderId="0" pivotButton="0" quotePrefix="0" xfId="0"/>
    <xf numFmtId="164" fontId="0" fillId="3" borderId="0" pivotButton="0" quotePrefix="0" xfId="0"/>
    <xf numFmtId="165" fontId="0" fillId="3" borderId="0" pivotButton="0" quotePrefix="0" xfId="0"/>
    <xf numFmtId="9" fontId="0" fillId="3" borderId="0" pivotButton="0" quotePrefix="0" xfId="0"/>
    <xf numFmtId="166" fontId="0" fillId="3" borderId="0" pivotButton="0" quotePrefix="0" xfId="0"/>
    <xf numFmtId="167" fontId="0" fillId="0" borderId="0" pivotButton="0" quotePrefix="0" xfId="0"/>
    <xf numFmtId="168" fontId="0"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43"/>
  <sheetViews>
    <sheetView tabSelected="1" workbookViewId="0">
      <selection activeCell="A1" sqref="A1"/>
    </sheetView>
  </sheetViews>
  <sheetFormatPr baseColWidth="8" defaultRowHeight="15"/>
  <cols>
    <col width="40" customWidth="1" min="1" max="1"/>
    <col width="12" customWidth="1" min="2" max="2"/>
    <col width="12" customWidth="1" min="3" max="3"/>
    <col width="13" customWidth="1" min="4" max="4"/>
    <col width="12" customWidth="1" min="5" max="5"/>
    <col width="12" customWidth="1" min="6" max="6"/>
  </cols>
  <sheetData>
    <row r="1">
      <c r="A1" s="1" t="inlineStr">
        <is>
          <t>Materials and packaging, per item</t>
        </is>
      </c>
      <c r="B1" s="1" t="inlineStr">
        <is>
          <t>Quantity</t>
        </is>
      </c>
      <c r="C1" s="1" t="inlineStr">
        <is>
          <t>Price per unit</t>
        </is>
      </c>
      <c r="D1" s="1" t="inlineStr">
        <is>
          <t>Cost</t>
        </is>
      </c>
    </row>
    <row r="2">
      <c r="A2" t="inlineStr">
        <is>
          <t>Linen, yards</t>
        </is>
      </c>
      <c r="B2" t="n">
        <v>0.55</v>
      </c>
      <c r="C2" s="2" t="n">
        <v>11</v>
      </c>
      <c r="D2" s="2">
        <f>IF(OR(B2="",C2=""),"",ROUND(B2*C2,2))</f>
        <v>6.05</v>
      </c>
    </row>
    <row r="3">
      <c r="A3" t="inlineStr">
        <is>
          <t>Natural dye and mordant</t>
        </is>
      </c>
      <c r="B3" t="n">
        <v>1</v>
      </c>
      <c r="C3" s="2" t="n">
        <v>0.45</v>
      </c>
      <c r="D3" s="2">
        <f>IF(OR(B3="",C3=""),"",ROUND(B3*C3,2))</f>
        <v>0.45</v>
      </c>
    </row>
    <row r="4">
      <c r="A4" t="inlineStr">
        <is>
          <t>Thread</t>
        </is>
      </c>
      <c r="B4" t="n">
        <v>1</v>
      </c>
      <c r="C4" s="2" t="n">
        <v>0.1</v>
      </c>
      <c r="D4" s="2">
        <f>IF(OR(B4="",C4=""),"",ROUND(B4*C4,2))</f>
        <v>0.1</v>
      </c>
    </row>
    <row r="5">
      <c r="A5" t="inlineStr">
        <is>
          <t>Hang tag and care label</t>
        </is>
      </c>
      <c r="B5" t="n">
        <v>1</v>
      </c>
      <c r="C5" s="2" t="n">
        <v>0.35</v>
      </c>
      <c r="D5" s="2">
        <f>IF(OR(B5="",C5=""),"",ROUND(B5*C5,2))</f>
        <v>0.35</v>
      </c>
    </row>
    <row r="6">
      <c r="A6" t="inlineStr">
        <is>
          <t>Cello sleeve and sticker</t>
        </is>
      </c>
      <c r="B6" t="n">
        <v>1</v>
      </c>
      <c r="C6" s="2" t="n">
        <v>0.3</v>
      </c>
      <c r="D6" s="2">
        <f>IF(OR(B6="",C6=""),"",ROUND(B6*C6,2))</f>
        <v>0.3</v>
      </c>
    </row>
    <row r="7">
      <c r="C7" s="2" t="n"/>
      <c r="D7" s="2" t="str">
        <f>IF(OR(B7="",C7=""),"",ROUND(B7*C7,2))</f>
        <v/>
      </c>
    </row>
    <row r="8">
      <c r="C8" s="2" t="n"/>
      <c r="D8" s="2" t="str">
        <f>IF(OR(B8="",C8=""),"",ROUND(B8*C8,2))</f>
        <v/>
      </c>
    </row>
    <row r="9">
      <c r="C9" s="2" t="n"/>
      <c r="D9" s="2" t="str">
        <f>IF(OR(B9="",C9=""),"",ROUND(B9*C9,2))</f>
        <v/>
      </c>
    </row>
    <row r="10">
      <c r="C10" s="2" t="n"/>
      <c r="D10" s="2" t="str">
        <f>IF(OR(B10="",C10=""),"",ROUND(B10*C10,2))</f>
        <v/>
      </c>
    </row>
    <row r="11">
      <c r="C11" s="2" t="n"/>
      <c r="D11" s="2" t="str">
        <f>IF(OR(B11="",C11=""),"",ROUND(B11*C11,2))</f>
        <v/>
      </c>
    </row>
    <row r="12">
      <c r="A12" s="3" t="inlineStr">
        <is>
          <t>Materials and packaging</t>
        </is>
      </c>
      <c r="D12" s="4">
        <f>SUM(D2:D11)</f>
        <v>7.25</v>
      </c>
    </row>
    <row r="13"/>
    <row r="14">
      <c r="A14" t="inlineStr">
        <is>
          <t>Minutes of your time per item</t>
        </is>
      </c>
      <c r="B14" s="5" t="n">
        <v>20</v>
      </c>
    </row>
    <row r="15">
      <c r="A15" t="inlineStr">
        <is>
          <t>Your hourly rate</t>
        </is>
      </c>
      <c r="B15" s="6" t="n">
        <v>20</v>
      </c>
    </row>
    <row r="16">
      <c r="A16" t="inlineStr">
        <is>
          <t>Overhead a month: space, tools, website, insurance</t>
        </is>
      </c>
      <c r="B16" s="7" t="n">
        <v>300</v>
      </c>
    </row>
    <row r="17">
      <c r="A17" t="inlineStr">
        <is>
          <t>Items you make a month</t>
        </is>
      </c>
      <c r="B17" s="5" t="n">
        <v>200</v>
      </c>
    </row>
    <row r="18">
      <c r="A18" t="inlineStr">
        <is>
          <t>Margin you want</t>
        </is>
      </c>
      <c r="B18" s="8" t="n">
        <v>0.45</v>
      </c>
    </row>
    <row r="19">
      <c r="A19" t="inlineStr">
        <is>
          <t>Card fee at markets</t>
        </is>
      </c>
      <c r="B19" s="9" t="n">
        <v>0.03</v>
      </c>
    </row>
    <row r="20">
      <c r="A20" t="inlineStr">
        <is>
          <t>Online payment fee, percent</t>
        </is>
      </c>
      <c r="B20" s="9" t="n">
        <v>0.03</v>
      </c>
    </row>
    <row r="21">
      <c r="A21" t="inlineStr">
        <is>
          <t>Online payment fee, per order</t>
        </is>
      </c>
      <c r="B21" s="6" t="n">
        <v>0.3</v>
      </c>
    </row>
    <row r="22">
      <c r="A22" t="inlineStr">
        <is>
          <t>Mailer for an online order</t>
        </is>
      </c>
      <c r="B22" s="6" t="n">
        <v>0.9</v>
      </c>
    </row>
    <row r="23">
      <c r="A23" t="inlineStr">
        <is>
          <t>Consignment: your share</t>
        </is>
      </c>
      <c r="B23" s="8" t="n">
        <v>0.6</v>
      </c>
    </row>
    <row r="24"/>
    <row r="25">
      <c r="A25" t="inlineStr">
        <is>
          <t>Labor per item</t>
        </is>
      </c>
      <c r="D25" s="2">
        <f>ROUND(N(B14)/60*N(B15),2)</f>
        <v>6.67</v>
      </c>
    </row>
    <row r="26">
      <c r="A26" t="inlineStr">
        <is>
          <t>Overhead per item</t>
        </is>
      </c>
      <c r="D26" s="2">
        <f>IF(N(B17)=0,0,ROUND(N(B16)/B17,2))</f>
        <v>1.5</v>
      </c>
    </row>
    <row r="27">
      <c r="A27" s="3" t="inlineStr">
        <is>
          <t>Full cost per item</t>
        </is>
      </c>
      <c r="D27" s="4">
        <f>D12+D25+D26</f>
        <v>15.42</v>
      </c>
    </row>
    <row r="28"/>
    <row r="29">
      <c r="A29" s="1" t="inlineStr">
        <is>
          <t>Pricing method</t>
        </is>
      </c>
      <c r="B29" s="1" t="inlineStr">
        <is>
          <t>Price</t>
        </is>
      </c>
      <c r="C29" s="1" t="inlineStr">
        <is>
          <t>Profit at a market</t>
        </is>
      </c>
      <c r="D29" s="1" t="inlineStr">
        <is>
          <t>Margin</t>
        </is>
      </c>
      <c r="E29" s="1" t="inlineStr">
        <is>
          <t>Wholesale at half</t>
        </is>
      </c>
    </row>
    <row r="30">
      <c r="A30" t="inlineStr">
        <is>
          <t>Materials × 3</t>
        </is>
      </c>
      <c r="B30" s="10">
        <f>ROUND(D12*3,2)</f>
        <v>21.75</v>
      </c>
      <c r="C30" s="10">
        <f>IF(B30="","",ROUND(B30-B30*$B$19-$D$27,2))</f>
        <v>5.68</v>
      </c>
      <c r="D30" s="11">
        <f>IF(OR(B30="",N(B30)=0),"",C30/B30)</f>
        <v>0.261149425287356</v>
      </c>
      <c r="E30" s="10">
        <f>IF(B30="","",ROUND(B30/2-$D$27,2))</f>
        <v>-4.55</v>
      </c>
    </row>
    <row r="31">
      <c r="A31" t="inlineStr">
        <is>
          <t>Full cost ÷ (1 − margin you want)</t>
        </is>
      </c>
      <c r="B31" s="10">
        <f>IF(N(B18)&gt;=1,"",ROUND(D27/(1-B18),2))</f>
        <v>28.04</v>
      </c>
      <c r="C31" s="10">
        <f>IF(B31="","",ROUND(B31-B31*$B$19-$D$27,2))</f>
        <v>11.78</v>
      </c>
      <c r="D31" s="11">
        <f>IF(OR(B31="",N(B31)=0),"",C31/B31)</f>
        <v>0.420114122681883</v>
      </c>
      <c r="E31" s="10">
        <f>IF(B31="","",ROUND(B31/2-$D$27,2))</f>
        <v>-1.4</v>
      </c>
    </row>
    <row r="32">
      <c r="A32" t="inlineStr">
        <is>
          <t>Full cost × 2 × 2 (keystone twice)</t>
        </is>
      </c>
      <c r="B32" s="10">
        <f>ROUND(D27*4,2)</f>
        <v>61.68</v>
      </c>
      <c r="C32" s="10">
        <f>IF(B32="","",ROUND(B32-B32*$B$19-$D$27,2))</f>
        <v>44.41</v>
      </c>
      <c r="D32" s="11">
        <f>IF(OR(B32="",N(B32)=0),"",C32/B32)</f>
        <v>0.720006485084306</v>
      </c>
      <c r="E32" s="10">
        <f>IF(B32="","",ROUND(B32/2-$D$27,2))</f>
        <v>15.42</v>
      </c>
    </row>
    <row r="33"/>
    <row r="34">
      <c r="A34" s="3" t="inlineStr">
        <is>
          <t>Your price, to check by channel</t>
        </is>
      </c>
      <c r="B34" s="6" t="n">
        <v>32</v>
      </c>
    </row>
    <row r="35">
      <c r="A35" s="1" t="inlineStr">
        <is>
          <t>Where it sells</t>
        </is>
      </c>
      <c r="B35" s="1" t="inlineStr">
        <is>
          <t>You receive</t>
        </is>
      </c>
      <c r="C35" s="1" t="inlineStr">
        <is>
          <t>Fees and extras</t>
        </is>
      </c>
      <c r="D35" s="1" t="inlineStr">
        <is>
          <t>Profit</t>
        </is>
      </c>
      <c r="E35" s="1" t="inlineStr">
        <is>
          <t>Margin</t>
        </is>
      </c>
    </row>
    <row r="36">
      <c r="A36" t="inlineStr">
        <is>
          <t>Craft market</t>
        </is>
      </c>
      <c r="B36" s="10">
        <f>B34</f>
        <v>32</v>
      </c>
      <c r="C36" s="10">
        <f>ROUND(B34*B19,2)</f>
        <v>0.96</v>
      </c>
      <c r="D36" s="10">
        <f>ROUND(B36-C36-$D$27,2)</f>
        <v>15.62</v>
      </c>
      <c r="E36" s="11">
        <f>IF(N(B36)=0,"",D36/B36)</f>
        <v>0.488125</v>
      </c>
    </row>
    <row r="37">
      <c r="A37" t="inlineStr">
        <is>
          <t>Your website</t>
        </is>
      </c>
      <c r="B37" s="10">
        <f>B34</f>
        <v>32</v>
      </c>
      <c r="C37" s="10">
        <f>ROUND(B34*B20+B21+B22,2)</f>
        <v>2.16</v>
      </c>
      <c r="D37" s="10">
        <f>ROUND(B37-C37-$D$27,2)</f>
        <v>14.42</v>
      </c>
      <c r="E37" s="11">
        <f>IF(N(B37)=0,"",D37/B37)</f>
        <v>0.450625</v>
      </c>
    </row>
    <row r="38">
      <c r="A38" t="inlineStr">
        <is>
          <t>Wholesale to a shop, at half</t>
        </is>
      </c>
      <c r="B38" s="10">
        <f>ROUND(B34/2,2)</f>
        <v>16</v>
      </c>
      <c r="C38" s="10">
        <f>0</f>
        <v>0</v>
      </c>
      <c r="D38" s="10">
        <f>ROUND(B38-C38-$D$27,2)</f>
        <v>0.58</v>
      </c>
      <c r="E38" s="11">
        <f>IF(N(B38)=0,"",D38/B38)</f>
        <v>0.03625</v>
      </c>
    </row>
    <row r="39">
      <c r="A39" t="inlineStr">
        <is>
          <t>Consignment</t>
        </is>
      </c>
      <c r="B39" s="10">
        <f>ROUND(B34*B23,2)</f>
        <v>19.2</v>
      </c>
      <c r="C39" s="10">
        <f>0</f>
        <v>0</v>
      </c>
      <c r="D39" s="10">
        <f>ROUND(B39-C39-$D$27,2)</f>
        <v>3.78</v>
      </c>
      <c r="E39" s="11">
        <f>IF(N(B39)=0,"",D39/B39)</f>
        <v>0.196875</v>
      </c>
    </row>
    <row r="40"/>
    <row r="41">
      <c r="A41" t="inlineStr">
        <is>
          <t>Full cost that keystone (half of your price, 50% margin) needs</t>
        </is>
      </c>
      <c r="D41" s="2">
        <f>ROUND(B34/4,2)</f>
        <v>8</v>
      </c>
    </row>
    <row r="42"/>
    <row r="43">
      <c r="A43" s="12" t="inlineStr">
        <is>
          <t>Type your own materials, time, overhead and fees in the shaded and white cells, and your price in B34.</t>
        </is>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A10"/>
  <sheetViews>
    <sheetView tabSelected="0" workbookViewId="0">
      <selection activeCell="A1" sqref="A1"/>
    </sheetView>
  </sheetViews>
  <sheetFormatPr baseColWidth="8" defaultRowHeight="15"/>
  <cols>
    <col width="110" customWidth="1" min="1" max="1"/>
  </cols>
  <sheetData>
    <row r="1" ht="22" customHeight="1">
      <c r="A1" s="13" t="inlineStr">
        <is>
          <t>Handmade item price calculator</t>
        </is>
      </c>
    </row>
    <row r="2" ht="15" customHeight="1">
      <c r="A2" s="14" t="inlineStr">
        <is>
          <t>From the article: https://www.tarostack.com/articles/how-to-price-handmade-items</t>
        </is>
      </c>
    </row>
    <row r="3" ht="15" customHeight="1">
      <c r="A3" s="14" t="inlineStr"/>
    </row>
    <row r="4" ht="45" customHeight="1">
      <c r="A4" s="14" t="inlineStr">
        <is>
          <t>Type the materials and packaging for one item with the quantity and what you pay per unit, then your minutes per item, your hourly rate, your monthly overhead and how many items you make a month.</t>
        </is>
      </c>
    </row>
    <row r="5" ht="30" customHeight="1">
      <c r="A5" s="14" t="inlineStr">
        <is>
          <t>It works out the full cost per item and three prices: materials × 3, the price for the margin you want, and keystone twice (full cost × 4).</t>
        </is>
      </c>
    </row>
    <row r="6" ht="30" customHeight="1">
      <c r="A6" s="14" t="inlineStr">
        <is>
          <t>Type the price you plan to charge in B34 and it shows what each channel leaves you after its fees: a craft market, your own website, wholesale at half your price and consignment.</t>
        </is>
      </c>
    </row>
    <row r="7" ht="15" customHeight="1">
      <c r="A7" s="14" t="inlineStr">
        <is>
          <t>The last line is the full cost that wholesale at half your price would need for a 50% margin.</t>
        </is>
      </c>
    </row>
    <row r="8" ht="15" customHeight="1">
      <c r="A8" s="14" t="inlineStr"/>
    </row>
    <row r="9" ht="15" customHeight="1">
      <c r="A9" s="14" t="inlineStr">
        <is>
          <t>Works in Excel (2010 and later), Google Sheets, LibreOffice and Numbers. No macros.</t>
        </is>
      </c>
    </row>
    <row r="10" ht="30" customHeight="1">
      <c r="A10" s="14"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