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Raw peanuts</t>
        </is>
      </c>
      <c r="B2" s="3" t="n">
        <v>0.99</v>
      </c>
      <c r="C2" s="4" t="n">
        <v>1.7</v>
      </c>
      <c r="D2" s="5">
        <f>IF(B2="","",B2*$H$2)</f>
        <v>495</v>
      </c>
      <c r="E2" s="4">
        <f>IF(OR(D2="",C2=""),"",D2*C2)</f>
        <v>841.5</v>
      </c>
      <c r="G2" t="inlineStr">
        <is>
          <t>Raw mix to make, lb</t>
        </is>
      </c>
      <c r="H2" s="6" t="n">
        <v>500</v>
      </c>
    </row>
    <row r="3">
      <c r="A3" t="inlineStr">
        <is>
          <t>Salt</t>
        </is>
      </c>
      <c r="B3" s="3" t="n">
        <v>0.01</v>
      </c>
      <c r="C3" s="4" t="n">
        <v>0.3</v>
      </c>
      <c r="D3" s="5">
        <f>IF(B3="","",B3*$H$2)</f>
        <v>5</v>
      </c>
      <c r="E3" s="4">
        <f>IF(OR(D3="",C3=""),"",D3*C3)</f>
        <v>1.5</v>
      </c>
      <c r="G3" t="inlineStr">
        <is>
          <t>Roaster holds, lb</t>
        </is>
      </c>
      <c r="H3" s="6" t="n">
        <v>25</v>
      </c>
    </row>
    <row r="4">
      <c r="B4" s="3" t="n"/>
      <c r="C4" s="4" t="n"/>
      <c r="D4" s="5" t="str">
        <f>IF(B4="","",B4*$H$2)</f>
        <v/>
      </c>
      <c r="E4" s="4" t="str">
        <f>IF(OR(D4="",C4=""),"",D4*C4)</f>
        <v/>
      </c>
      <c r="G4" t="inlineStr">
        <is>
          <t>Roast and grind loss</t>
        </is>
      </c>
      <c r="H4" s="7" t="n">
        <v>0.06</v>
      </c>
    </row>
    <row r="5">
      <c r="B5" s="3" t="n"/>
      <c r="C5" s="4" t="n"/>
      <c r="D5" s="5" t="str">
        <f>IF(B5="","",B5*$H$2)</f>
        <v/>
      </c>
      <c r="E5" s="4" t="str">
        <f>IF(OR(D5="",C5=""),"",D5*C5)</f>
        <v/>
      </c>
      <c r="G5" t="inlineStr">
        <is>
          <t>Jar size, oz</t>
        </is>
      </c>
      <c r="H5" s="6" t="n">
        <v>12</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0.65</v>
      </c>
    </row>
    <row r="8">
      <c r="B8" s="3" t="n"/>
      <c r="C8" s="4" t="n"/>
      <c r="D8" s="5" t="str">
        <f>IF(B8="","",B8*$H$2)</f>
        <v/>
      </c>
      <c r="E8" s="4" t="str">
        <f>IF(OR(D8="",C8=""),"",D8*C8)</f>
        <v/>
      </c>
      <c r="G8" t="inlineStr">
        <is>
          <t>Hours for the run</t>
        </is>
      </c>
      <c r="H8" s="6" t="n">
        <v>8</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Roasts</t>
        </is>
      </c>
      <c r="H12" s="8">
        <f>ROUNDUP(H2/H3,0)</f>
        <v>20</v>
      </c>
    </row>
    <row r="13">
      <c r="B13" s="3" t="n"/>
      <c r="C13" s="4" t="n"/>
      <c r="D13" s="5" t="str">
        <f>IF(B13="","",B13*$H$2)</f>
        <v/>
      </c>
      <c r="E13" s="4" t="str">
        <f>IF(OR(D13="",C13=""),"",D13*C13)</f>
        <v/>
      </c>
      <c r="G13" t="inlineStr">
        <is>
          <t>Comes out, lb</t>
        </is>
      </c>
      <c r="H13" s="6">
        <f>H2*(1-H4)</f>
        <v>470</v>
      </c>
    </row>
    <row r="14">
      <c r="B14" s="3" t="n"/>
      <c r="C14" s="4" t="n"/>
      <c r="D14" s="5" t="str">
        <f>IF(B14="","",B14*$H$2)</f>
        <v/>
      </c>
      <c r="E14" s="4" t="str">
        <f>IF(OR(D14="",C14=""),"",D14*C14)</f>
        <v/>
      </c>
      <c r="G14" t="inlineStr">
        <is>
          <t>Packs</t>
        </is>
      </c>
      <c r="H14" s="8">
        <f>ROUNDDOWN((H2*(1-H4)*H6/H5),0)</f>
        <v>626</v>
      </c>
    </row>
    <row r="15">
      <c r="B15" s="3" t="n"/>
      <c r="C15" s="4" t="n"/>
      <c r="D15" s="5" t="str">
        <f>IF(B15="","",B15*$H$2)</f>
        <v/>
      </c>
      <c r="E15" s="4" t="str">
        <f>IF(OR(D15="",C15=""),"",D15*C15)</f>
        <v/>
      </c>
      <c r="G15" t="inlineStr">
        <is>
          <t>Ingredients for the run</t>
        </is>
      </c>
      <c r="H15" s="4">
        <f>E32</f>
        <v>843</v>
      </c>
    </row>
    <row r="16">
      <c r="B16" s="3" t="n"/>
      <c r="C16" s="4" t="n"/>
      <c r="D16" s="5" t="str">
        <f>IF(B16="","",B16*$H$2)</f>
        <v/>
      </c>
      <c r="E16" s="4" t="str">
        <f>IF(OR(D16="",C16=""),"",D16*C16)</f>
        <v/>
      </c>
      <c r="G16" t="inlineStr">
        <is>
          <t>Ingredients a pack</t>
        </is>
      </c>
      <c r="H16" s="4">
        <f>E32/(H2*(1-H4)*H6/H5)</f>
        <v>1.34521276595745</v>
      </c>
    </row>
    <row r="17">
      <c r="B17" s="3" t="n"/>
      <c r="C17" s="4" t="n"/>
      <c r="D17" s="5" t="str">
        <f>IF(B17="","",B17*$H$2)</f>
        <v/>
      </c>
      <c r="E17" s="4" t="str">
        <f>IF(OR(D17="",C17=""),"",D17*C17)</f>
        <v/>
      </c>
      <c r="G17" t="inlineStr">
        <is>
          <t>Packaging a pack</t>
        </is>
      </c>
      <c r="H17" s="4">
        <f>H7</f>
        <v>0.65</v>
      </c>
    </row>
    <row r="18">
      <c r="B18" s="3" t="n"/>
      <c r="C18" s="4" t="n"/>
      <c r="D18" s="5" t="str">
        <f>IF(B18="","",B18*$H$2)</f>
        <v/>
      </c>
      <c r="E18" s="4" t="str">
        <f>IF(OR(D18="",C18=""),"",D18*C18)</f>
        <v/>
      </c>
      <c r="G18" t="inlineStr">
        <is>
          <t>Labor a pack</t>
        </is>
      </c>
      <c r="H18" s="4">
        <f>H8*H9/(H2*(1-H4)*H6/H5)</f>
        <v>0.25531914893617</v>
      </c>
    </row>
    <row r="19">
      <c r="B19" s="3" t="n"/>
      <c r="C19" s="4" t="n"/>
      <c r="D19" s="5" t="str">
        <f>IF(B19="","",B19*$H$2)</f>
        <v/>
      </c>
      <c r="E19" s="4" t="str">
        <f>IF(OR(D19="",C19=""),"",D19*C19)</f>
        <v/>
      </c>
      <c r="G19" s="9" t="inlineStr">
        <is>
          <t>Cost a pack</t>
        </is>
      </c>
      <c r="H19" s="10">
        <f>E32/(H2*(1-H4)*H6/H5)+H7+H8*H9/(H2*(1-H4)*H6/H5)</f>
        <v>2.25053191489362</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500</v>
      </c>
      <c r="E32" s="10">
        <f>SUM(E2:E31)</f>
        <v>843</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0.0601428571428572</v>
      </c>
    </row>
    <row r="2">
      <c r="A2" t="inlineStr">
        <is>
          <t>Run of Oct 1</t>
        </is>
      </c>
      <c r="B2" t="n">
        <v>500</v>
      </c>
      <c r="C2" t="n">
        <v>471</v>
      </c>
      <c r="D2" s="3">
        <f>IF(OR(B2="",C2=""),"",1-C2/B2)</f>
        <v>0.0580000000000001</v>
      </c>
    </row>
    <row r="3">
      <c r="A3" t="inlineStr">
        <is>
          <t>Run of Oct 8</t>
        </is>
      </c>
      <c r="B3" t="n">
        <v>500</v>
      </c>
      <c r="C3" t="n">
        <v>469.2</v>
      </c>
      <c r="D3" s="3">
        <f>IF(OR(B3="",C3=""),"",1-C3/B3)</f>
        <v>0.0616</v>
      </c>
    </row>
    <row r="4">
      <c r="A4" t="inlineStr">
        <is>
          <t>Run of Oct 15</t>
        </is>
      </c>
      <c r="B4" t="n">
        <v>400</v>
      </c>
      <c r="C4" t="n">
        <v>375.6</v>
      </c>
      <c r="D4" s="3">
        <f>IF(OR(B4="",C4=""),"",1-C4/B4)</f>
        <v>0.0609999999999999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Peanut Butter in Bulk</t>
        </is>
      </c>
    </row>
    <row r="2" ht="15" customHeight="1">
      <c r="A2" s="15" t="inlineStr">
        <is>
          <t>From the article: https://www.tarostack.com/articles/how-to-make-peanut-butter-in-bulk</t>
        </is>
      </c>
    </row>
    <row r="3" ht="15" customHeight="1">
      <c r="A3" s="15" t="inlineStr"/>
    </row>
    <row r="4" ht="30" customHeight="1">
      <c r="A4" s="15" t="inlineStr">
        <is>
          <t>The example is the article's made-up Arkansas nut butter maker's 500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