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Stock" sheetId="2" state="visible" r:id="rId2"/>
    <sheet xmlns:r="http://schemas.openxmlformats.org/officeDocument/2006/relationships" name="Recipes" sheetId="3" state="visible" r:id="rId3"/>
    <sheet xmlns:r="http://schemas.openxmlformats.org/officeDocument/2006/relationships" name="Products" sheetId="4" state="visible" r:id="rId4"/>
    <sheet xmlns:r="http://schemas.openxmlformats.org/officeDocument/2006/relationships" name="Batches" sheetId="5" state="visible" r:id="rId5"/>
    <sheet xmlns:r="http://schemas.openxmlformats.org/officeDocument/2006/relationships" name="Deliveries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$0.00"/>
    <numFmt numFmtId="165" formatCode="$#,##0.00"/>
    <numFmt numFmtId="166" formatCode="yyyy-mm-dd"/>
    <numFmt numFmtId="167" formatCode="mmm d, yyyy"/>
  </numFmts>
  <fonts count="4">
    <font>
      <name val="Calibri"/>
      <family val="2"/>
      <color theme="1"/>
      <sz val="11"/>
      <scheme val="minor"/>
    </font>
    <font>
      <b val="1"/>
      <color rgb="00533787"/>
    </font>
    <font>
      <b val="1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ECE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0" applyAlignment="1" pivotButton="0" quotePrefix="0" xfId="0">
      <alignment vertical="center" wrapText="1"/>
    </xf>
    <xf numFmtId="164" fontId="0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0" borderId="0" pivotButton="0" quotePrefix="0" xfId="0"/>
    <xf numFmtId="165" fontId="2" fillId="0" borderId="0" pivotButton="0" quotePrefix="0" xfId="0"/>
    <xf numFmtId="3" fontId="0" fillId="0" borderId="0" pivotButton="0" quotePrefix="0" xfId="0"/>
    <xf numFmtId="167" fontId="0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bgColor rgb="00FCE7B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5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Inventory template with recipes (Google Sheets, Excel or LibreOffice)</t>
        </is>
      </c>
    </row>
    <row r="2">
      <c r="A2" s="2" t="inlineStr">
        <is>
          <t>From the article: https://www.tarostack.com/articles/google-sheets-inventory-template-with-recipes</t>
        </is>
      </c>
    </row>
    <row r="3">
      <c r="A3" s="2" t="inlineStr"/>
    </row>
    <row r="4">
      <c r="A4" s="2" t="inlineStr">
        <is>
          <t>To use it in Google Sheets: upload it to Google Drive, double-click it, then File &gt; Save as Google Sheets.</t>
        </is>
      </c>
    </row>
    <row r="5">
      <c r="A5" s="2" t="inlineStr">
        <is>
          <t>Stock: one row per ingredient or packaging item. Type the opening count, what one stock unit holds in recipe units (453.6 g in a pound, 400 g in a can, 1 for things counted each), the cost, and a reorder level. Received, Used in batches, On hand, Status and Value fill themselves in.</t>
        </is>
      </c>
    </row>
    <row r="6">
      <c r="A6" s="2" t="inlineStr">
        <is>
          <t>Recipes: one row per ingredient per product, in recipe units (grams, or each). The item name must match the Stock tab exactly.</t>
        </is>
      </c>
    </row>
    <row r="7">
      <c r="A7" s="2" t="inlineStr">
        <is>
          <t>Products: how many one batch makes, and what you sold (paste it in from your till or shop once a week). Cost per batch and Made fill themselves in.</t>
        </is>
      </c>
    </row>
    <row r="8">
      <c r="A8" s="2" t="inlineStr">
        <is>
          <t>Batches: one row every time you make something. This is the row that makes the ingredients go down.</t>
        </is>
      </c>
    </row>
    <row r="9">
      <c r="A9" s="2" t="inlineStr">
        <is>
          <t>Deliveries: one row per delivery, in stock units. This is the row that makes them go up.</t>
        </is>
      </c>
    </row>
    <row r="10">
      <c r="A10" s="2" t="inlineStr">
        <is>
          <t>Other out (waste, samples) on the Stock tab is for everything no recipe mentions: a spilled bag, pans greased, a tasting. Leave it out and the count won't match.</t>
        </is>
      </c>
    </row>
    <row r="11">
      <c r="A11" s="2" t="inlineStr">
        <is>
          <t>Cost each on Products is before loss: the sweet bread is $2.60 a loaf here, and $2.71 once the one loaf a batch that isn't sold is counted (see the steps in recipe costing article).</t>
        </is>
      </c>
    </row>
    <row r="12">
      <c r="A12" s="2" t="inlineStr">
        <is>
          <t>The example is Windward Roots, a made-up taro business: six batches of sweet bread and three of kūlolo in the week of September 21, 2026.</t>
        </is>
      </c>
    </row>
    <row r="13">
      <c r="A13" s="2" t="inlineStr"/>
    </row>
    <row r="14">
      <c r="A14" s="2" t="inlineStr">
        <is>
          <t>Free to use and change. Made by TaroStack, inventory and production software for small producers: https://www.tarostack.com</t>
        </is>
      </c>
    </row>
    <row r="15">
      <c r="A15" s="2" t="inlineStr">
        <is>
          <t>In TaroStack, recording a batch does this for you, from the lots that expire first, and counts, receiving and batches work on a phone with no signal.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0" customWidth="1" min="2" max="2"/>
    <col width="10" customWidth="1" min="3" max="3"/>
    <col width="14" customWidth="1" min="4" max="4"/>
    <col width="12" customWidth="1" min="5" max="5"/>
    <col width="11" customWidth="1" min="6" max="6"/>
    <col width="10" customWidth="1" min="7" max="7"/>
    <col width="11" customWidth="1" min="8" max="8"/>
    <col width="14" customWidth="1" min="9" max="9"/>
    <col width="10" customWidth="1" min="10" max="10"/>
    <col width="10" customWidth="1" min="11" max="11"/>
    <col width="9" customWidth="1" min="12" max="12"/>
    <col width="11" customWidth="1" min="13" max="13"/>
  </cols>
  <sheetData>
    <row r="1">
      <c r="A1" s="3" t="inlineStr">
        <is>
          <t>Item</t>
        </is>
      </c>
      <c r="B1" s="3" t="inlineStr">
        <is>
          <t>Stock unit</t>
        </is>
      </c>
      <c r="C1" s="3" t="inlineStr">
        <is>
          <t>Recipe unit</t>
        </is>
      </c>
      <c r="D1" s="3" t="inlineStr">
        <is>
          <t>Recipe units per stock unit</t>
        </is>
      </c>
      <c r="E1" s="3" t="inlineStr">
        <is>
          <t>Cost per stock unit</t>
        </is>
      </c>
      <c r="F1" s="3" t="inlineStr">
        <is>
          <t>Opening count</t>
        </is>
      </c>
      <c r="G1" s="3" t="inlineStr">
        <is>
          <t>Received</t>
        </is>
      </c>
      <c r="H1" s="3" t="inlineStr">
        <is>
          <t>Used in batches</t>
        </is>
      </c>
      <c r="I1" s="3" t="inlineStr">
        <is>
          <t>Other out (waste, samples)</t>
        </is>
      </c>
      <c r="J1" s="3" t="inlineStr">
        <is>
          <t>On hand</t>
        </is>
      </c>
      <c r="K1" s="3" t="inlineStr">
        <is>
          <t>Reorder at</t>
        </is>
      </c>
      <c r="L1" s="3" t="inlineStr">
        <is>
          <t>Status</t>
        </is>
      </c>
      <c r="M1" s="3" t="inlineStr">
        <is>
          <t>Value</t>
        </is>
      </c>
    </row>
    <row r="2">
      <c r="A2" t="inlineStr">
        <is>
          <t>Bread flour</t>
        </is>
      </c>
      <c r="B2" t="inlineStr">
        <is>
          <t>lb</t>
        </is>
      </c>
      <c r="C2" t="inlineStr">
        <is>
          <t>g</t>
        </is>
      </c>
      <c r="D2" t="n">
        <v>453.6</v>
      </c>
      <c r="E2" s="4" t="n">
        <v>0.5</v>
      </c>
      <c r="F2" t="n">
        <v>150</v>
      </c>
      <c r="G2" s="5">
        <f>SUMIF(Deliveries!$B:$B,A2,Deliveries!$C:$C)</f>
        <v>100</v>
      </c>
      <c r="H2" s="5">
        <f>SUMIF(Recipes!$B:$B,A2,Recipes!$G:$G)</f>
        <v>158.730158730159</v>
      </c>
      <c r="I2" t="n">
        <v>0</v>
      </c>
      <c r="J2" s="5">
        <f>F2+G2-H2-I2</f>
        <v>91.2698412698413</v>
      </c>
      <c r="K2" t="n">
        <v>100</v>
      </c>
      <c r="L2" t="str">
        <f>IF(J2&lt;=K2,"LOW","")</f>
        <v>LOW</v>
      </c>
      <c r="M2" s="6">
        <f>J2*E2</f>
        <v>45.6349206349206</v>
      </c>
    </row>
    <row r="3">
      <c r="A3" t="inlineStr">
        <is>
          <t>Sugar</t>
        </is>
      </c>
      <c r="B3" t="inlineStr">
        <is>
          <t>lb</t>
        </is>
      </c>
      <c r="C3" t="inlineStr">
        <is>
          <t>g</t>
        </is>
      </c>
      <c r="D3" t="n">
        <v>453.6</v>
      </c>
      <c r="E3" s="4" t="n">
        <v>0.91</v>
      </c>
      <c r="F3" t="n">
        <v>60</v>
      </c>
      <c r="G3" s="5">
        <f>SUMIF(Deliveries!$B:$B,A3,Deliveries!$C:$C)</f>
        <v>0</v>
      </c>
      <c r="H3" s="5">
        <f>SUMIF(Recipes!$B:$B,A3,Recipes!$G:$G)</f>
        <v>25.3968253968254</v>
      </c>
      <c r="I3" t="n">
        <v>0</v>
      </c>
      <c r="J3" s="5">
        <f>F3+G3-H3-I3</f>
        <v>34.6031746031746</v>
      </c>
      <c r="K3" t="n">
        <v>40</v>
      </c>
      <c r="L3" t="str">
        <f>IF(J3&lt;=K3,"LOW","")</f>
        <v>LOW</v>
      </c>
      <c r="M3" s="6">
        <f>J3*E3</f>
        <v>31.4888888888889</v>
      </c>
    </row>
    <row r="4">
      <c r="A4" t="inlineStr">
        <is>
          <t>Butter</t>
        </is>
      </c>
      <c r="B4" t="inlineStr">
        <is>
          <t>lb</t>
        </is>
      </c>
      <c r="C4" t="inlineStr">
        <is>
          <t>g</t>
        </is>
      </c>
      <c r="D4" t="n">
        <v>453.6</v>
      </c>
      <c r="E4" s="4" t="n">
        <v>4</v>
      </c>
      <c r="F4" t="n">
        <v>36</v>
      </c>
      <c r="G4" s="5">
        <f>SUMIF(Deliveries!$B:$B,A4,Deliveries!$C:$C)</f>
        <v>36</v>
      </c>
      <c r="H4" s="5">
        <f>SUMIF(Recipes!$B:$B,A4,Recipes!$G:$G)</f>
        <v>19.047619047619</v>
      </c>
      <c r="I4" t="n">
        <v>1.5</v>
      </c>
      <c r="J4" s="5">
        <f>F4+G4-H4-I4</f>
        <v>51.452380952381</v>
      </c>
      <c r="K4" t="n">
        <v>24</v>
      </c>
      <c r="L4" t="str">
        <f>IF(J4&lt;=K4,"LOW","")</f>
        <v/>
      </c>
      <c r="M4" s="6">
        <f>J4*E4</f>
        <v>205.809523809524</v>
      </c>
    </row>
    <row r="5">
      <c r="A5" t="inlineStr">
        <is>
          <t>Instant yeast</t>
        </is>
      </c>
      <c r="B5" t="inlineStr">
        <is>
          <t>lb</t>
        </is>
      </c>
      <c r="C5" t="inlineStr">
        <is>
          <t>g</t>
        </is>
      </c>
      <c r="D5" t="n">
        <v>453.6</v>
      </c>
      <c r="E5" s="4" t="n">
        <v>5.5</v>
      </c>
      <c r="F5" t="n">
        <v>6</v>
      </c>
      <c r="G5" s="5">
        <f>SUMIF(Deliveries!$B:$B,A5,Deliveries!$C:$C)</f>
        <v>0</v>
      </c>
      <c r="H5" s="5">
        <f>SUMIF(Recipes!$B:$B,A5,Recipes!$G:$G)</f>
        <v>2.53968253968254</v>
      </c>
      <c r="I5" t="n">
        <v>0</v>
      </c>
      <c r="J5" s="5">
        <f>F5+G5-H5-I5</f>
        <v>3.46031746031746</v>
      </c>
      <c r="K5" t="n">
        <v>3</v>
      </c>
      <c r="L5" t="str">
        <f>IF(J5&lt;=K5,"LOW","")</f>
        <v/>
      </c>
      <c r="M5" s="6">
        <f>J5*E5</f>
        <v>19.031746031746</v>
      </c>
    </row>
    <row r="6">
      <c r="A6" t="inlineStr">
        <is>
          <t>Taro paste</t>
        </is>
      </c>
      <c r="B6" t="inlineStr">
        <is>
          <t>kg</t>
        </is>
      </c>
      <c r="C6" t="inlineStr">
        <is>
          <t>g</t>
        </is>
      </c>
      <c r="D6" t="n">
        <v>1000</v>
      </c>
      <c r="E6" s="4" t="n">
        <v>3.84</v>
      </c>
      <c r="F6" t="n">
        <v>40</v>
      </c>
      <c r="G6" s="5">
        <f>SUMIF(Deliveries!$B:$B,A6,Deliveries!$C:$C)</f>
        <v>30</v>
      </c>
      <c r="H6" s="5">
        <f>SUMIF(Recipes!$B:$B,A6,Recipes!$G:$G)</f>
        <v>43.2</v>
      </c>
      <c r="I6" t="n">
        <v>0</v>
      </c>
      <c r="J6" s="5">
        <f>F6+G6-H6-I6</f>
        <v>26.8</v>
      </c>
      <c r="K6" t="n">
        <v>25</v>
      </c>
      <c r="L6" t="str">
        <f>IF(J6&lt;=K6,"LOW","")</f>
        <v/>
      </c>
      <c r="M6" s="6">
        <f>J6*E6</f>
        <v>102.912</v>
      </c>
    </row>
    <row r="7">
      <c r="A7" t="inlineStr">
        <is>
          <t>Grated taro</t>
        </is>
      </c>
      <c r="B7" t="inlineStr">
        <is>
          <t>kg</t>
        </is>
      </c>
      <c r="C7" t="inlineStr">
        <is>
          <t>g</t>
        </is>
      </c>
      <c r="D7" t="n">
        <v>1000</v>
      </c>
      <c r="E7" s="4" t="n">
        <v>2.9</v>
      </c>
      <c r="F7" t="n">
        <v>20</v>
      </c>
      <c r="G7" s="5">
        <f>SUMIF(Deliveries!$B:$B,A7,Deliveries!$C:$C)</f>
        <v>0</v>
      </c>
      <c r="H7" s="5">
        <f>SUMIF(Recipes!$B:$B,A7,Recipes!$G:$G)</f>
        <v>9</v>
      </c>
      <c r="I7" t="n">
        <v>0</v>
      </c>
      <c r="J7" s="5">
        <f>F7+G7-H7-I7</f>
        <v>11</v>
      </c>
      <c r="K7" t="n">
        <v>12</v>
      </c>
      <c r="L7" t="str">
        <f>IF(J7&lt;=K7,"LOW","")</f>
        <v>LOW</v>
      </c>
      <c r="M7" s="6">
        <f>J7*E7</f>
        <v>31.9</v>
      </c>
    </row>
    <row r="8">
      <c r="A8" t="inlineStr">
        <is>
          <t>Coconut milk</t>
        </is>
      </c>
      <c r="B8" t="inlineStr">
        <is>
          <t>can</t>
        </is>
      </c>
      <c r="C8" t="inlineStr">
        <is>
          <t>g</t>
        </is>
      </c>
      <c r="D8" t="n">
        <v>400</v>
      </c>
      <c r="E8" s="4" t="n">
        <v>2.25</v>
      </c>
      <c r="F8" t="n">
        <v>48</v>
      </c>
      <c r="G8" s="5">
        <f>SUMIF(Deliveries!$B:$B,A8,Deliveries!$C:$C)</f>
        <v>24</v>
      </c>
      <c r="H8" s="5">
        <f>SUMIF(Recipes!$B:$B,A8,Recipes!$G:$G)</f>
        <v>12</v>
      </c>
      <c r="I8" t="n">
        <v>0</v>
      </c>
      <c r="J8" s="5">
        <f>F8+G8-H8-I8</f>
        <v>60</v>
      </c>
      <c r="K8" t="n">
        <v>24</v>
      </c>
      <c r="L8" t="str">
        <f>IF(J8&lt;=K8,"LOW","")</f>
        <v/>
      </c>
      <c r="M8" s="6">
        <f>J8*E8</f>
        <v>135</v>
      </c>
    </row>
    <row r="9">
      <c r="A9" t="inlineStr">
        <is>
          <t>Brown sugar</t>
        </is>
      </c>
      <c r="B9" t="inlineStr">
        <is>
          <t>lb</t>
        </is>
      </c>
      <c r="C9" t="inlineStr">
        <is>
          <t>g</t>
        </is>
      </c>
      <c r="D9" t="n">
        <v>453.6</v>
      </c>
      <c r="E9" s="4" t="n">
        <v>1.1</v>
      </c>
      <c r="F9" t="n">
        <v>25</v>
      </c>
      <c r="G9" s="5">
        <f>SUMIF(Deliveries!$B:$B,A9,Deliveries!$C:$C)</f>
        <v>0</v>
      </c>
      <c r="H9" s="5">
        <f>SUMIF(Recipes!$B:$B,A9,Recipes!$G:$G)</f>
        <v>6.61375661375661</v>
      </c>
      <c r="I9" t="n">
        <v>0</v>
      </c>
      <c r="J9" s="5">
        <f>F9+G9-H9-I9</f>
        <v>18.3862433862434</v>
      </c>
      <c r="K9" t="n">
        <v>15</v>
      </c>
      <c r="L9" t="str">
        <f>IF(J9&lt;=K9,"LOW","")</f>
        <v/>
      </c>
      <c r="M9" s="6">
        <f>J9*E9</f>
        <v>20.2248677248677</v>
      </c>
    </row>
    <row r="10">
      <c r="A10" t="inlineStr">
        <is>
          <t>Bread bags</t>
        </is>
      </c>
      <c r="B10" t="inlineStr">
        <is>
          <t>each</t>
        </is>
      </c>
      <c r="C10" t="inlineStr">
        <is>
          <t>each</t>
        </is>
      </c>
      <c r="D10" t="n">
        <v>1</v>
      </c>
      <c r="E10" s="4" t="n">
        <v>0.05</v>
      </c>
      <c r="F10" t="n">
        <v>400</v>
      </c>
      <c r="G10" s="5">
        <f>SUMIF(Deliveries!$B:$B,A10,Deliveries!$C:$C)</f>
        <v>0</v>
      </c>
      <c r="H10" s="5">
        <f>SUMIF(Recipes!$B:$B,A10,Recipes!$G:$G)</f>
        <v>144</v>
      </c>
      <c r="I10" t="n">
        <v>0</v>
      </c>
      <c r="J10" s="5">
        <f>F10+G10-H10-I10</f>
        <v>256</v>
      </c>
      <c r="K10" t="n">
        <v>200</v>
      </c>
      <c r="L10" t="str">
        <f>IF(J10&lt;=K10,"LOW","")</f>
        <v/>
      </c>
      <c r="M10" s="6">
        <f>J10*E10</f>
        <v>12.8</v>
      </c>
    </row>
    <row r="11">
      <c r="A11" t="inlineStr">
        <is>
          <t>Labels</t>
        </is>
      </c>
      <c r="B11" t="inlineStr">
        <is>
          <t>each</t>
        </is>
      </c>
      <c r="C11" t="inlineStr">
        <is>
          <t>each</t>
        </is>
      </c>
      <c r="D11" t="n">
        <v>1</v>
      </c>
      <c r="E11" s="4" t="n">
        <v>0.06</v>
      </c>
      <c r="F11" t="n">
        <v>500</v>
      </c>
      <c r="G11" s="5">
        <f>SUMIF(Deliveries!$B:$B,A11,Deliveries!$C:$C)</f>
        <v>0</v>
      </c>
      <c r="H11" s="5">
        <f>SUMIF(Recipes!$B:$B,A11,Recipes!$G:$G)</f>
        <v>180</v>
      </c>
      <c r="I11" t="n">
        <v>0</v>
      </c>
      <c r="J11" s="5">
        <f>F11+G11-H11-I11</f>
        <v>320</v>
      </c>
      <c r="K11" t="n">
        <v>250</v>
      </c>
      <c r="L11" t="str">
        <f>IF(J11&lt;=K11,"LOW","")</f>
        <v/>
      </c>
      <c r="M11" s="6">
        <f>J11*E11</f>
        <v>19.2</v>
      </c>
    </row>
    <row r="12">
      <c r="A12" t="inlineStr">
        <is>
          <t>Kūlolo trays</t>
        </is>
      </c>
      <c r="B12" t="inlineStr">
        <is>
          <t>each</t>
        </is>
      </c>
      <c r="C12" t="inlineStr">
        <is>
          <t>each</t>
        </is>
      </c>
      <c r="D12" t="n">
        <v>1</v>
      </c>
      <c r="E12" s="4" t="n">
        <v>0.18</v>
      </c>
      <c r="F12" t="n">
        <v>100</v>
      </c>
      <c r="G12" s="5">
        <f>SUMIF(Deliveries!$B:$B,A12,Deliveries!$C:$C)</f>
        <v>0</v>
      </c>
      <c r="H12" s="5">
        <f>SUMIF(Recipes!$B:$B,A12,Recipes!$G:$G)</f>
        <v>36</v>
      </c>
      <c r="I12" t="n">
        <v>0</v>
      </c>
      <c r="J12" s="5">
        <f>F12+G12-H12-I12</f>
        <v>64</v>
      </c>
      <c r="K12" t="n">
        <v>50</v>
      </c>
      <c r="L12" t="str">
        <f>IF(J12&lt;=K12,"LOW","")</f>
        <v/>
      </c>
      <c r="M12" s="6">
        <f>J12*E12</f>
        <v>11.52</v>
      </c>
    </row>
    <row r="13">
      <c r="A13" s="7" t="inlineStr">
        <is>
          <t>Total value</t>
        </is>
      </c>
      <c r="M13" s="8">
        <f>SUM(M2:M12)</f>
        <v>635.521947089947</v>
      </c>
    </row>
  </sheetData>
  <conditionalFormatting sqref="A2:M200">
    <cfRule type="expression" priority="1" dxfId="0">
      <formula>$L2="LOW"</formula>
    </cfRule>
  </conditionalFormatting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8" customWidth="1" min="2" max="2"/>
    <col width="16" customWidth="1" min="3" max="3"/>
    <col width="8" customWidth="1" min="4" max="4"/>
    <col width="16" customWidth="1" min="5" max="5"/>
    <col width="13" customWidth="1" min="6" max="6"/>
    <col width="22" customWidth="1" min="7" max="7"/>
  </cols>
  <sheetData>
    <row r="1">
      <c r="A1" s="3" t="inlineStr">
        <is>
          <t>Product</t>
        </is>
      </c>
      <c r="B1" s="3" t="inlineStr">
        <is>
          <t>Item</t>
        </is>
      </c>
      <c r="C1" s="3" t="inlineStr">
        <is>
          <t>Amount per batch</t>
        </is>
      </c>
      <c r="D1" s="3" t="inlineStr">
        <is>
          <t>Unit</t>
        </is>
      </c>
      <c r="E1" s="3" t="inlineStr">
        <is>
          <t>Cost in one batch</t>
        </is>
      </c>
      <c r="F1" s="3" t="inlineStr">
        <is>
          <t>Batches made</t>
        </is>
      </c>
      <c r="G1" s="3" t="inlineStr">
        <is>
          <t>Used so far (stock units)</t>
        </is>
      </c>
    </row>
    <row r="2">
      <c r="A2" t="inlineStr">
        <is>
          <t>Taro sweet bread</t>
        </is>
      </c>
      <c r="B2" t="inlineStr">
        <is>
          <t>Taro paste</t>
        </is>
      </c>
      <c r="C2" s="9" t="n">
        <v>7200</v>
      </c>
      <c r="D2" t="str">
        <f>INDEX(Stock!$C:$C,MATCH(B2,Stock!$A:$A,0))</f>
        <v>g</v>
      </c>
      <c r="E2" s="4">
        <f>C2/INDEX(Stock!$D:$D,MATCH(B2,Stock!$A:$A,0))*INDEX(Stock!$E:$E,MATCH(B2,Stock!$A:$A,0))</f>
        <v>27.648</v>
      </c>
      <c r="F2">
        <f>SUMIF(Batches!$B:$B,A2,Batches!$C:$C)</f>
        <v>6</v>
      </c>
      <c r="G2" s="5">
        <f>C2*F2/INDEX(Stock!$D:$D,MATCH(B2,Stock!$A:$A,0))</f>
        <v>43.2</v>
      </c>
    </row>
    <row r="3">
      <c r="A3" t="inlineStr">
        <is>
          <t>Taro sweet bread</t>
        </is>
      </c>
      <c r="B3" t="inlineStr">
        <is>
          <t>Bread flour</t>
        </is>
      </c>
      <c r="C3" s="9" t="n">
        <v>12000</v>
      </c>
      <c r="D3" t="str">
        <f>INDEX(Stock!$C:$C,MATCH(B3,Stock!$A:$A,0))</f>
        <v>g</v>
      </c>
      <c r="E3" s="4">
        <f>C3/INDEX(Stock!$D:$D,MATCH(B3,Stock!$A:$A,0))*INDEX(Stock!$E:$E,MATCH(B3,Stock!$A:$A,0))</f>
        <v>13.2275132275132</v>
      </c>
      <c r="F3">
        <f>SUMIF(Batches!$B:$B,A3,Batches!$C:$C)</f>
        <v>6</v>
      </c>
      <c r="G3" s="5">
        <f>C3*F3/INDEX(Stock!$D:$D,MATCH(B3,Stock!$A:$A,0))</f>
        <v>158.730158730159</v>
      </c>
    </row>
    <row r="4">
      <c r="A4" t="inlineStr">
        <is>
          <t>Taro sweet bread</t>
        </is>
      </c>
      <c r="B4" t="inlineStr">
        <is>
          <t>Sugar</t>
        </is>
      </c>
      <c r="C4" s="9" t="n">
        <v>1920</v>
      </c>
      <c r="D4" t="str">
        <f>INDEX(Stock!$C:$C,MATCH(B4,Stock!$A:$A,0))</f>
        <v>g</v>
      </c>
      <c r="E4" s="4">
        <f>C4/INDEX(Stock!$D:$D,MATCH(B4,Stock!$A:$A,0))*INDEX(Stock!$E:$E,MATCH(B4,Stock!$A:$A,0))</f>
        <v>3.85185185185185</v>
      </c>
      <c r="F4">
        <f>SUMIF(Batches!$B:$B,A4,Batches!$C:$C)</f>
        <v>6</v>
      </c>
      <c r="G4" s="5">
        <f>C4*F4/INDEX(Stock!$D:$D,MATCH(B4,Stock!$A:$A,0))</f>
        <v>25.3968253968254</v>
      </c>
    </row>
    <row r="5">
      <c r="A5" t="inlineStr">
        <is>
          <t>Taro sweet bread</t>
        </is>
      </c>
      <c r="B5" t="inlineStr">
        <is>
          <t>Butter</t>
        </is>
      </c>
      <c r="C5" s="9" t="n">
        <v>1440</v>
      </c>
      <c r="D5" t="str">
        <f>INDEX(Stock!$C:$C,MATCH(B5,Stock!$A:$A,0))</f>
        <v>g</v>
      </c>
      <c r="E5" s="4">
        <f>C5/INDEX(Stock!$D:$D,MATCH(B5,Stock!$A:$A,0))*INDEX(Stock!$E:$E,MATCH(B5,Stock!$A:$A,0))</f>
        <v>12.6984126984127</v>
      </c>
      <c r="F5">
        <f>SUMIF(Batches!$B:$B,A5,Batches!$C:$C)</f>
        <v>6</v>
      </c>
      <c r="G5" s="5">
        <f>C5*F5/INDEX(Stock!$D:$D,MATCH(B5,Stock!$A:$A,0))</f>
        <v>19.047619047619</v>
      </c>
    </row>
    <row r="6">
      <c r="A6" t="inlineStr">
        <is>
          <t>Taro sweet bread</t>
        </is>
      </c>
      <c r="B6" t="inlineStr">
        <is>
          <t>Instant yeast</t>
        </is>
      </c>
      <c r="C6" s="9" t="n">
        <v>192</v>
      </c>
      <c r="D6" t="str">
        <f>INDEX(Stock!$C:$C,MATCH(B6,Stock!$A:$A,0))</f>
        <v>g</v>
      </c>
      <c r="E6" s="4">
        <f>C6/INDEX(Stock!$D:$D,MATCH(B6,Stock!$A:$A,0))*INDEX(Stock!$E:$E,MATCH(B6,Stock!$A:$A,0))</f>
        <v>2.32804232804233</v>
      </c>
      <c r="F6">
        <f>SUMIF(Batches!$B:$B,A6,Batches!$C:$C)</f>
        <v>6</v>
      </c>
      <c r="G6" s="5">
        <f>C6*F6/INDEX(Stock!$D:$D,MATCH(B6,Stock!$A:$A,0))</f>
        <v>2.53968253968254</v>
      </c>
    </row>
    <row r="7">
      <c r="A7" t="inlineStr">
        <is>
          <t>Taro sweet bread</t>
        </is>
      </c>
      <c r="B7" t="inlineStr">
        <is>
          <t>Bread bags</t>
        </is>
      </c>
      <c r="C7" s="9" t="n">
        <v>24</v>
      </c>
      <c r="D7" t="str">
        <f>INDEX(Stock!$C:$C,MATCH(B7,Stock!$A:$A,0))</f>
        <v>each</v>
      </c>
      <c r="E7" s="4">
        <f>C7/INDEX(Stock!$D:$D,MATCH(B7,Stock!$A:$A,0))*INDEX(Stock!$E:$E,MATCH(B7,Stock!$A:$A,0))</f>
        <v>1.2</v>
      </c>
      <c r="F7">
        <f>SUMIF(Batches!$B:$B,A7,Batches!$C:$C)</f>
        <v>6</v>
      </c>
      <c r="G7" s="5">
        <f>C7*F7/INDEX(Stock!$D:$D,MATCH(B7,Stock!$A:$A,0))</f>
        <v>144</v>
      </c>
    </row>
    <row r="8">
      <c r="A8" t="inlineStr">
        <is>
          <t>Taro sweet bread</t>
        </is>
      </c>
      <c r="B8" t="inlineStr">
        <is>
          <t>Labels</t>
        </is>
      </c>
      <c r="C8" s="9" t="n">
        <v>24</v>
      </c>
      <c r="D8" t="str">
        <f>INDEX(Stock!$C:$C,MATCH(B8,Stock!$A:$A,0))</f>
        <v>each</v>
      </c>
      <c r="E8" s="4">
        <f>C8/INDEX(Stock!$D:$D,MATCH(B8,Stock!$A:$A,0))*INDEX(Stock!$E:$E,MATCH(B8,Stock!$A:$A,0))</f>
        <v>1.44</v>
      </c>
      <c r="F8">
        <f>SUMIF(Batches!$B:$B,A8,Batches!$C:$C)</f>
        <v>6</v>
      </c>
      <c r="G8" s="5">
        <f>C8*F8/INDEX(Stock!$D:$D,MATCH(B8,Stock!$A:$A,0))</f>
        <v>144</v>
      </c>
    </row>
    <row r="9">
      <c r="A9" t="inlineStr">
        <is>
          <t>Kūlolo</t>
        </is>
      </c>
      <c r="B9" t="inlineStr">
        <is>
          <t>Grated taro</t>
        </is>
      </c>
      <c r="C9" s="9" t="n">
        <v>3000</v>
      </c>
      <c r="D9" t="str">
        <f>INDEX(Stock!$C:$C,MATCH(B9,Stock!$A:$A,0))</f>
        <v>g</v>
      </c>
      <c r="E9" s="4">
        <f>C9/INDEX(Stock!$D:$D,MATCH(B9,Stock!$A:$A,0))*INDEX(Stock!$E:$E,MATCH(B9,Stock!$A:$A,0))</f>
        <v>8.7</v>
      </c>
      <c r="F9">
        <f>SUMIF(Batches!$B:$B,A9,Batches!$C:$C)</f>
        <v>3</v>
      </c>
      <c r="G9" s="5">
        <f>C9*F9/INDEX(Stock!$D:$D,MATCH(B9,Stock!$A:$A,0))</f>
        <v>9</v>
      </c>
    </row>
    <row r="10">
      <c r="A10" t="inlineStr">
        <is>
          <t>Kūlolo</t>
        </is>
      </c>
      <c r="B10" t="inlineStr">
        <is>
          <t>Coconut milk</t>
        </is>
      </c>
      <c r="C10" s="9" t="n">
        <v>1600</v>
      </c>
      <c r="D10" t="str">
        <f>INDEX(Stock!$C:$C,MATCH(B10,Stock!$A:$A,0))</f>
        <v>g</v>
      </c>
      <c r="E10" s="4">
        <f>C10/INDEX(Stock!$D:$D,MATCH(B10,Stock!$A:$A,0))*INDEX(Stock!$E:$E,MATCH(B10,Stock!$A:$A,0))</f>
        <v>9</v>
      </c>
      <c r="F10">
        <f>SUMIF(Batches!$B:$B,A10,Batches!$C:$C)</f>
        <v>3</v>
      </c>
      <c r="G10" s="5">
        <f>C10*F10/INDEX(Stock!$D:$D,MATCH(B10,Stock!$A:$A,0))</f>
        <v>12</v>
      </c>
    </row>
    <row r="11">
      <c r="A11" t="inlineStr">
        <is>
          <t>Kūlolo</t>
        </is>
      </c>
      <c r="B11" t="inlineStr">
        <is>
          <t>Brown sugar</t>
        </is>
      </c>
      <c r="C11" s="9" t="n">
        <v>1000</v>
      </c>
      <c r="D11" t="str">
        <f>INDEX(Stock!$C:$C,MATCH(B11,Stock!$A:$A,0))</f>
        <v>g</v>
      </c>
      <c r="E11" s="4">
        <f>C11/INDEX(Stock!$D:$D,MATCH(B11,Stock!$A:$A,0))*INDEX(Stock!$E:$E,MATCH(B11,Stock!$A:$A,0))</f>
        <v>2.42504409171076</v>
      </c>
      <c r="F11">
        <f>SUMIF(Batches!$B:$B,A11,Batches!$C:$C)</f>
        <v>3</v>
      </c>
      <c r="G11" s="5">
        <f>C11*F11/INDEX(Stock!$D:$D,MATCH(B11,Stock!$A:$A,0))</f>
        <v>6.61375661375661</v>
      </c>
    </row>
    <row r="12">
      <c r="A12" t="inlineStr">
        <is>
          <t>Kūlolo</t>
        </is>
      </c>
      <c r="B12" t="inlineStr">
        <is>
          <t>Kūlolo trays</t>
        </is>
      </c>
      <c r="C12" s="9" t="n">
        <v>12</v>
      </c>
      <c r="D12" t="str">
        <f>INDEX(Stock!$C:$C,MATCH(B12,Stock!$A:$A,0))</f>
        <v>each</v>
      </c>
      <c r="E12" s="4">
        <f>C12/INDEX(Stock!$D:$D,MATCH(B12,Stock!$A:$A,0))*INDEX(Stock!$E:$E,MATCH(B12,Stock!$A:$A,0))</f>
        <v>2.16</v>
      </c>
      <c r="F12">
        <f>SUMIF(Batches!$B:$B,A12,Batches!$C:$C)</f>
        <v>3</v>
      </c>
      <c r="G12" s="5">
        <f>C12*F12/INDEX(Stock!$D:$D,MATCH(B12,Stock!$A:$A,0))</f>
        <v>36</v>
      </c>
    </row>
    <row r="13">
      <c r="A13" t="inlineStr">
        <is>
          <t>Kūlolo</t>
        </is>
      </c>
      <c r="B13" t="inlineStr">
        <is>
          <t>Labels</t>
        </is>
      </c>
      <c r="C13" s="9" t="n">
        <v>12</v>
      </c>
      <c r="D13" t="str">
        <f>INDEX(Stock!$C:$C,MATCH(B13,Stock!$A:$A,0))</f>
        <v>each</v>
      </c>
      <c r="E13" s="4">
        <f>C13/INDEX(Stock!$D:$D,MATCH(B13,Stock!$A:$A,0))*INDEX(Stock!$E:$E,MATCH(B13,Stock!$A:$A,0))</f>
        <v>0.72</v>
      </c>
      <c r="F13">
        <f>SUMIF(Batches!$B:$B,A13,Batches!$C:$C)</f>
        <v>3</v>
      </c>
      <c r="G13" s="5">
        <f>C13*F13/INDEX(Stock!$D:$D,MATCH(B13,Stock!$A:$A,0))</f>
        <v>36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4" customWidth="1" min="2" max="2"/>
    <col width="8" customWidth="1" min="3" max="3"/>
    <col width="14" customWidth="1" min="4" max="4"/>
    <col width="11" customWidth="1" min="5" max="5"/>
    <col width="13" customWidth="1" min="6" max="6"/>
    <col width="9" customWidth="1" min="7" max="7"/>
    <col width="9" customWidth="1" min="8" max="8"/>
    <col width="10" customWidth="1" min="9" max="9"/>
  </cols>
  <sheetData>
    <row r="1">
      <c r="A1" s="3" t="inlineStr">
        <is>
          <t>Product</t>
        </is>
      </c>
      <c r="B1" s="3" t="inlineStr">
        <is>
          <t>Makes per batch</t>
        </is>
      </c>
      <c r="C1" s="3" t="inlineStr">
        <is>
          <t>Unit</t>
        </is>
      </c>
      <c r="D1" s="3" t="inlineStr">
        <is>
          <t>Cost per batch</t>
        </is>
      </c>
      <c r="E1" s="3" t="inlineStr">
        <is>
          <t>Cost each</t>
        </is>
      </c>
      <c r="F1" s="3" t="inlineStr">
        <is>
          <t>Opening count</t>
        </is>
      </c>
      <c r="G1" s="3" t="inlineStr">
        <is>
          <t>Made</t>
        </is>
      </c>
      <c r="H1" s="3" t="inlineStr">
        <is>
          <t>Sold</t>
        </is>
      </c>
      <c r="I1" s="3" t="inlineStr">
        <is>
          <t>On hand</t>
        </is>
      </c>
    </row>
    <row r="2">
      <c r="A2" t="inlineStr">
        <is>
          <t>Taro sweet bread</t>
        </is>
      </c>
      <c r="B2" t="n">
        <v>24</v>
      </c>
      <c r="C2" t="inlineStr">
        <is>
          <t>loaf</t>
        </is>
      </c>
      <c r="D2" s="6">
        <f>SUMIF(Recipes!$A:$A,A2,Recipes!$E:$E)</f>
        <v>62.3938201058201</v>
      </c>
      <c r="E2" s="4">
        <f>D2/B2</f>
        <v>2.59974250440917</v>
      </c>
      <c r="F2" t="n">
        <v>8</v>
      </c>
      <c r="G2">
        <f>SUMIF(Batches!$B:$B,A2,Batches!$C:$C)*B2</f>
        <v>144</v>
      </c>
      <c r="H2" t="n">
        <v>139</v>
      </c>
      <c r="I2">
        <f>F2+G2-H2</f>
        <v>13</v>
      </c>
    </row>
    <row r="3">
      <c r="A3" t="inlineStr">
        <is>
          <t>Kūlolo</t>
        </is>
      </c>
      <c r="B3" t="n">
        <v>12</v>
      </c>
      <c r="C3" t="inlineStr">
        <is>
          <t>pack</t>
        </is>
      </c>
      <c r="D3" s="6">
        <f>SUMIF(Recipes!$A:$A,A3,Recipes!$E:$E)</f>
        <v>23.0050440917108</v>
      </c>
      <c r="E3" s="4">
        <f>D3/B3</f>
        <v>1.91708700764256</v>
      </c>
      <c r="F3" t="n">
        <v>4</v>
      </c>
      <c r="G3">
        <f>SUMIF(Batches!$B:$B,A3,Batches!$C:$C)*B3</f>
        <v>36</v>
      </c>
      <c r="H3" t="n">
        <v>30</v>
      </c>
      <c r="I3">
        <f>F3+G3-H3</f>
        <v>10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0" customWidth="1" min="2" max="2"/>
    <col width="9" customWidth="1" min="3" max="3"/>
    <col width="12" customWidth="1" min="4" max="4"/>
    <col width="9" customWidth="1" min="5" max="5"/>
    <col width="34" customWidth="1" min="6" max="6"/>
  </cols>
  <sheetData>
    <row r="1">
      <c r="A1" s="3" t="inlineStr">
        <is>
          <t>Date</t>
        </is>
      </c>
      <c r="B1" s="3" t="inlineStr">
        <is>
          <t>Product</t>
        </is>
      </c>
      <c r="C1" s="3" t="inlineStr">
        <is>
          <t>Batches</t>
        </is>
      </c>
      <c r="D1" s="3" t="inlineStr">
        <is>
          <t>Lot code</t>
        </is>
      </c>
      <c r="E1" s="3" t="inlineStr">
        <is>
          <t>Made by</t>
        </is>
      </c>
      <c r="F1" s="3" t="inlineStr">
        <is>
          <t>Notes</t>
        </is>
      </c>
    </row>
    <row r="2">
      <c r="A2" s="10" t="n">
        <v>46286</v>
      </c>
      <c r="B2" t="inlineStr">
        <is>
          <t>Taro sweet bread</t>
        </is>
      </c>
      <c r="C2" t="n">
        <v>1</v>
      </c>
      <c r="D2" s="11" t="inlineStr">
        <is>
          <t>260921</t>
        </is>
      </c>
      <c r="E2" t="inlineStr">
        <is>
          <t>AR</t>
        </is>
      </c>
      <c r="F2" t="inlineStr"/>
    </row>
    <row r="3">
      <c r="A3" s="10" t="n">
        <v>46287</v>
      </c>
      <c r="B3" t="inlineStr">
        <is>
          <t>Taro sweet bread</t>
        </is>
      </c>
      <c r="C3" t="n">
        <v>1</v>
      </c>
      <c r="D3" s="11" t="inlineStr">
        <is>
          <t>260922</t>
        </is>
      </c>
      <c r="E3" t="inlineStr">
        <is>
          <t>AR</t>
        </is>
      </c>
      <c r="F3" t="inlineStr"/>
    </row>
    <row r="4">
      <c r="A4" s="10" t="n">
        <v>46287</v>
      </c>
      <c r="B4" t="inlineStr">
        <is>
          <t>Kūlolo</t>
        </is>
      </c>
      <c r="C4" t="n">
        <v>1</v>
      </c>
      <c r="D4" s="11" t="inlineStr">
        <is>
          <t>K260922</t>
        </is>
      </c>
      <c r="E4" t="inlineStr">
        <is>
          <t>AR</t>
        </is>
      </c>
      <c r="F4" t="inlineStr"/>
    </row>
    <row r="5">
      <c r="A5" s="10" t="n">
        <v>46288</v>
      </c>
      <c r="B5" t="inlineStr">
        <is>
          <t>Taro sweet bread</t>
        </is>
      </c>
      <c r="C5" t="n">
        <v>1</v>
      </c>
      <c r="D5" s="11" t="inlineStr">
        <is>
          <t>260923</t>
        </is>
      </c>
      <c r="E5" t="inlineStr">
        <is>
          <t>AR</t>
        </is>
      </c>
      <c r="F5" t="inlineStr"/>
    </row>
    <row r="6">
      <c r="A6" s="10" t="n">
        <v>46289</v>
      </c>
      <c r="B6" t="inlineStr">
        <is>
          <t>Taro sweet bread</t>
        </is>
      </c>
      <c r="C6" t="n">
        <v>1</v>
      </c>
      <c r="D6" s="11" t="inlineStr">
        <is>
          <t>260924</t>
        </is>
      </c>
      <c r="E6" t="inlineStr">
        <is>
          <t>AR</t>
        </is>
      </c>
      <c r="F6" t="inlineStr"/>
    </row>
    <row r="7">
      <c r="A7" s="10" t="n">
        <v>46290</v>
      </c>
      <c r="B7" t="inlineStr">
        <is>
          <t>Taro sweet bread</t>
        </is>
      </c>
      <c r="C7" t="n">
        <v>2</v>
      </c>
      <c r="D7" s="11" t="inlineStr">
        <is>
          <t>260925</t>
        </is>
      </c>
      <c r="E7" t="inlineStr">
        <is>
          <t>AR</t>
        </is>
      </c>
      <c r="F7" t="inlineStr"/>
    </row>
    <row r="8">
      <c r="A8" s="10" t="n">
        <v>46290</v>
      </c>
      <c r="B8" t="inlineStr">
        <is>
          <t>Kūlolo</t>
        </is>
      </c>
      <c r="C8" t="n">
        <v>2</v>
      </c>
      <c r="D8" s="11" t="inlineStr">
        <is>
          <t>K260925</t>
        </is>
      </c>
      <c r="E8" t="inlineStr">
        <is>
          <t>AR</t>
        </is>
      </c>
      <c r="F8" t="inlineStr"/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8" customWidth="1" min="2" max="2"/>
    <col width="20" customWidth="1" min="3" max="3"/>
    <col width="11" customWidth="1" min="4" max="4"/>
    <col width="15" customWidth="1" min="5" max="5"/>
    <col width="34" customWidth="1" min="6" max="6"/>
  </cols>
  <sheetData>
    <row r="1">
      <c r="A1" s="3" t="inlineStr">
        <is>
          <t>Date</t>
        </is>
      </c>
      <c r="B1" s="3" t="inlineStr">
        <is>
          <t>Item</t>
        </is>
      </c>
      <c r="C1" s="3" t="inlineStr">
        <is>
          <t>Quantity (stock units)</t>
        </is>
      </c>
      <c r="D1" s="3" t="inlineStr">
        <is>
          <t>Cost</t>
        </is>
      </c>
      <c r="E1" s="3" t="inlineStr">
        <is>
          <t>Supplier's lot</t>
        </is>
      </c>
      <c r="F1" s="3" t="inlineStr">
        <is>
          <t>Notes</t>
        </is>
      </c>
    </row>
    <row r="2">
      <c r="A2" s="10" t="n">
        <v>46287</v>
      </c>
      <c r="B2" t="inlineStr">
        <is>
          <t>Bread flour</t>
        </is>
      </c>
      <c r="C2" t="n">
        <v>100</v>
      </c>
      <c r="D2" s="6" t="n">
        <v>50</v>
      </c>
      <c r="E2" s="11" t="inlineStr">
        <is>
          <t>2609-114</t>
        </is>
      </c>
      <c r="F2" t="inlineStr">
        <is>
          <t>2 bags of 50 lb</t>
        </is>
      </c>
    </row>
    <row r="3">
      <c r="A3" s="10" t="n">
        <v>46288</v>
      </c>
      <c r="B3" t="inlineStr">
        <is>
          <t>Butter</t>
        </is>
      </c>
      <c r="C3" t="n">
        <v>36</v>
      </c>
      <c r="D3" s="6" t="n">
        <v>144</v>
      </c>
      <c r="E3" s="11" t="inlineStr">
        <is>
          <t>B8812</t>
        </is>
      </c>
      <c r="F3" t="inlineStr">
        <is>
          <t>1 case</t>
        </is>
      </c>
    </row>
    <row r="4">
      <c r="A4" s="10" t="n">
        <v>46289</v>
      </c>
      <c r="B4" t="inlineStr">
        <is>
          <t>Taro paste</t>
        </is>
      </c>
      <c r="C4" t="n">
        <v>30</v>
      </c>
      <c r="D4" s="6" t="n">
        <v>115.2</v>
      </c>
      <c r="E4" s="11" t="inlineStr">
        <is>
          <t>TP-0924</t>
        </is>
      </c>
      <c r="F4" t="inlineStr">
        <is>
          <t>Made in our kitchen: our own lot</t>
        </is>
      </c>
    </row>
    <row r="5">
      <c r="A5" s="10" t="n">
        <v>46290</v>
      </c>
      <c r="B5" t="inlineStr">
        <is>
          <t>Coconut milk</t>
        </is>
      </c>
      <c r="C5" t="n">
        <v>24</v>
      </c>
      <c r="D5" s="6" t="n">
        <v>54</v>
      </c>
      <c r="E5" s="11" t="inlineStr">
        <is>
          <t>CM61507</t>
        </is>
      </c>
      <c r="F5" t="inlineStr">
        <is>
          <t>1 case of 24 cans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