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Fresh fish, per $100</t>
        </is>
      </c>
      <c r="B2" s="2" t="n">
        <v>100</v>
      </c>
      <c r="C2" s="2" t="n">
        <v>60</v>
      </c>
      <c r="D2" s="2">
        <f>IF(OR(B2="",C2=""),"",B2-C2)</f>
        <v>40</v>
      </c>
      <c r="E2" s="3">
        <f>IF(OR(D2="",N(B2)=0),"",D2/B2)</f>
        <v>0.4</v>
      </c>
      <c r="F2" t="n">
        <v>170</v>
      </c>
    </row>
    <row r="3">
      <c r="A3" t="inlineStr">
        <is>
          <t>Shellfish, per $100</t>
        </is>
      </c>
      <c r="B3" s="2" t="n">
        <v>100</v>
      </c>
      <c r="C3" s="2" t="n">
        <v>62</v>
      </c>
      <c r="D3" s="2">
        <f>IF(OR(B3="",C3=""),"",B3-C3)</f>
        <v>38</v>
      </c>
      <c r="E3" s="3">
        <f>IF(OR(D3="",N(B3)=0),"",D3/B3)</f>
        <v>0.38</v>
      </c>
      <c r="F3" t="n">
        <v>80</v>
      </c>
    </row>
    <row r="4">
      <c r="A4" t="inlineStr">
        <is>
          <t>Prepared foods, per $100</t>
        </is>
      </c>
      <c r="B4" s="2" t="n">
        <v>100</v>
      </c>
      <c r="C4" s="2" t="n">
        <v>40</v>
      </c>
      <c r="D4" s="2">
        <f>IF(OR(B4="",C4=""),"",B4-C4)</f>
        <v>60</v>
      </c>
      <c r="E4" s="3">
        <f>IF(OR(D4="",N(B4)=0),"",D4/B4)</f>
        <v>0.6</v>
      </c>
      <c r="F4" t="n">
        <v>60</v>
      </c>
    </row>
    <row r="5">
      <c r="A5" t="inlineStr">
        <is>
          <t>Frozen and pantry, per $100</t>
        </is>
      </c>
      <c r="B5" s="2" t="n">
        <v>100</v>
      </c>
      <c r="C5" s="2" t="n">
        <v>65</v>
      </c>
      <c r="D5" s="2">
        <f>IF(OR(B5="",C5=""),"",B5-C5)</f>
        <v>35</v>
      </c>
      <c r="E5" s="3">
        <f>IF(OR(D5="",N(B5)=0),"",D5/B5)</f>
        <v>0.35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Fresh fish, per $100 (units)</v>
      </c>
      <c r="C4">
        <f>IF(Products!A2="","",ROUND(N(Products!F2)*C$2,0))</f>
        <v>85</v>
      </c>
      <c r="D4">
        <f>IF(Products!A2="","",ROUND(N(Products!F2)*D$2,0))</f>
        <v>95</v>
      </c>
      <c r="E4">
        <f>IF(Products!A2="","",ROUND(N(Products!F2)*E$2,0))</f>
        <v>105</v>
      </c>
      <c r="F4">
        <f>IF(Products!A2="","",ROUND(N(Products!F2)*F$2,0))</f>
        <v>116</v>
      </c>
      <c r="G4">
        <f>IF(Products!A2="","",ROUND(N(Products!F2)*G$2,0))</f>
        <v>126</v>
      </c>
      <c r="H4">
        <f>IF(Products!A2="","",ROUND(N(Products!F2)*H$2,0))</f>
        <v>136</v>
      </c>
      <c r="I4">
        <f>IF(Products!A2="","",ROUND(N(Products!F2)*I$2,0))</f>
        <v>145</v>
      </c>
      <c r="J4">
        <f>IF(Products!A2="","",ROUND(N(Products!F2)*J$2,0))</f>
        <v>151</v>
      </c>
      <c r="K4">
        <f>IF(Products!A2="","",ROUND(N(Products!F2)*K$2,0))</f>
        <v>158</v>
      </c>
      <c r="L4">
        <f>IF(Products!A2="","",ROUND(N(Products!F2)*L$2,0))</f>
        <v>163</v>
      </c>
      <c r="M4">
        <f>IF(Products!A2="","",ROUND(N(Products!F2)*M$2,0))</f>
        <v>170</v>
      </c>
      <c r="N4">
        <f>IF(Products!A2="","",ROUND(N(Products!F2)*N$2,0))</f>
        <v>170</v>
      </c>
      <c r="O4">
        <f>IF(Products!A2="","",SUM(C4:N4))</f>
        <v>1620</v>
      </c>
    </row>
    <row r="5">
      <c r="A5" t="str">
        <f>IF(Products!A3="","",Products!A3&amp;" (units)")</f>
        <v>Shellfish, per $100 (units)</v>
      </c>
      <c r="C5">
        <f>IF(Products!A3="","",ROUND(N(Products!F3)*C$2,0))</f>
        <v>40</v>
      </c>
      <c r="D5">
        <f>IF(Products!A3="","",ROUND(N(Products!F3)*D$2,0))</f>
        <v>45</v>
      </c>
      <c r="E5">
        <f>IF(Products!A3="","",ROUND(N(Products!F3)*E$2,0))</f>
        <v>50</v>
      </c>
      <c r="F5">
        <f>IF(Products!A3="","",ROUND(N(Products!F3)*F$2,0))</f>
        <v>54</v>
      </c>
      <c r="G5">
        <f>IF(Products!A3="","",ROUND(N(Products!F3)*G$2,0))</f>
        <v>59</v>
      </c>
      <c r="H5">
        <f>IF(Products!A3="","",ROUND(N(Products!F3)*H$2,0))</f>
        <v>64</v>
      </c>
      <c r="I5">
        <f>IF(Products!A3="","",ROUND(N(Products!F3)*I$2,0))</f>
        <v>68</v>
      </c>
      <c r="J5">
        <f>IF(Products!A3="","",ROUND(N(Products!F3)*J$2,0))</f>
        <v>71</v>
      </c>
      <c r="K5">
        <f>IF(Products!A3="","",ROUND(N(Products!F3)*K$2,0))</f>
        <v>74</v>
      </c>
      <c r="L5">
        <f>IF(Products!A3="","",ROUND(N(Products!F3)*L$2,0))</f>
        <v>77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762</v>
      </c>
    </row>
    <row r="6">
      <c r="A6" t="str">
        <f>IF(Products!A4="","",Products!A4&amp;" (units)")</f>
        <v>Prepared foods, per $100 (units)</v>
      </c>
      <c r="C6">
        <f>IF(Products!A4="","",ROUND(N(Products!F4)*C$2,0))</f>
        <v>30</v>
      </c>
      <c r="D6">
        <f>IF(Products!A4="","",ROUND(N(Products!F4)*D$2,0))</f>
        <v>34</v>
      </c>
      <c r="E6">
        <f>IF(Products!A4="","",ROUND(N(Products!F4)*E$2,0))</f>
        <v>37</v>
      </c>
      <c r="F6">
        <f>IF(Products!A4="","",ROUND(N(Products!F4)*F$2,0))</f>
        <v>41</v>
      </c>
      <c r="G6">
        <f>IF(Products!A4="","",ROUND(N(Products!F4)*G$2,0))</f>
        <v>44</v>
      </c>
      <c r="H6">
        <f>IF(Products!A4="","",ROUND(N(Products!F4)*H$2,0))</f>
        <v>48</v>
      </c>
      <c r="I6">
        <f>IF(Products!A4="","",ROUND(N(Products!F4)*I$2,0))</f>
        <v>51</v>
      </c>
      <c r="J6">
        <f>IF(Products!A4="","",ROUND(N(Products!F4)*J$2,0))</f>
        <v>53</v>
      </c>
      <c r="K6">
        <f>IF(Products!A4="","",ROUND(N(Products!F4)*K$2,0))</f>
        <v>56</v>
      </c>
      <c r="L6">
        <f>IF(Products!A4="","",ROUND(N(Products!F4)*L$2,0))</f>
        <v>58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572</v>
      </c>
    </row>
    <row r="7">
      <c r="A7" t="str">
        <f>IF(Products!A5="","",Products!A5&amp;" (units)")</f>
        <v>Frozen and pantry,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17500</v>
      </c>
      <c r="D25" s="7">
        <f>SUMPRODUCT(Products!$B$2:$B$21,D4:D23)</f>
        <v>19600</v>
      </c>
      <c r="E25" s="7">
        <f>SUMPRODUCT(Products!$B$2:$B$21,E4:E23)</f>
        <v>21700</v>
      </c>
      <c r="F25" s="7">
        <f>SUMPRODUCT(Products!$B$2:$B$21,F4:F23)</f>
        <v>23800</v>
      </c>
      <c r="G25" s="7">
        <f>SUMPRODUCT(Products!$B$2:$B$21,G4:G23)</f>
        <v>25900</v>
      </c>
      <c r="H25" s="7">
        <f>SUMPRODUCT(Products!$B$2:$B$21,H4:H23)</f>
        <v>28000</v>
      </c>
      <c r="I25" s="7">
        <f>SUMPRODUCT(Products!$B$2:$B$21,I4:I23)</f>
        <v>29800</v>
      </c>
      <c r="J25" s="7">
        <f>SUMPRODUCT(Products!$B$2:$B$21,J4:J23)</f>
        <v>31100</v>
      </c>
      <c r="K25" s="7">
        <f>SUMPRODUCT(Products!$B$2:$B$21,K4:K23)</f>
        <v>32500</v>
      </c>
      <c r="L25" s="7">
        <f>SUMPRODUCT(Products!$B$2:$B$21,L4:L23)</f>
        <v>33600</v>
      </c>
      <c r="M25" s="7">
        <f>SUMPRODUCT(Products!$B$2:$B$21,M4:M23)</f>
        <v>35000</v>
      </c>
      <c r="N25" s="7">
        <f>SUMPRODUCT(Products!$B$2:$B$21,N4:N23)</f>
        <v>35000</v>
      </c>
      <c r="O25" s="7">
        <f>SUM(C25:N25)</f>
        <v>333500</v>
      </c>
    </row>
    <row r="26">
      <c r="A26" s="5" t="inlineStr">
        <is>
          <t>Contribution</t>
        </is>
      </c>
      <c r="C26" s="7">
        <f>SUMPRODUCT(Products!$D$2:$D$21,C4:C23)</f>
        <v>7420</v>
      </c>
      <c r="D26" s="7">
        <f>SUMPRODUCT(Products!$D$2:$D$21,D4:D23)</f>
        <v>8320</v>
      </c>
      <c r="E26" s="7">
        <f>SUMPRODUCT(Products!$D$2:$D$21,E4:E23)</f>
        <v>9195</v>
      </c>
      <c r="F26" s="7">
        <f>SUMPRODUCT(Products!$D$2:$D$21,F4:F23)</f>
        <v>10097</v>
      </c>
      <c r="G26" s="7">
        <f>SUMPRODUCT(Products!$D$2:$D$21,G4:G23)</f>
        <v>10972</v>
      </c>
      <c r="H26" s="7">
        <f>SUMPRODUCT(Products!$D$2:$D$21,H4:H23)</f>
        <v>11872</v>
      </c>
      <c r="I26" s="7">
        <f>SUMPRODUCT(Products!$D$2:$D$21,I4:I23)</f>
        <v>12634</v>
      </c>
      <c r="J26" s="7">
        <f>SUMPRODUCT(Products!$D$2:$D$21,J4:J23)</f>
        <v>13178</v>
      </c>
      <c r="K26" s="7">
        <f>SUMPRODUCT(Products!$D$2:$D$21,K4:K23)</f>
        <v>13787</v>
      </c>
      <c r="L26" s="7">
        <f>SUMPRODUCT(Products!$D$2:$D$21,L4:L23)</f>
        <v>14256</v>
      </c>
      <c r="M26" s="7">
        <f>SUMPRODUCT(Products!$D$2:$D$21,M4:M23)</f>
        <v>14840</v>
      </c>
      <c r="N26" s="7">
        <f>SUMPRODUCT(Products!$D$2:$D$21,N4:N23)</f>
        <v>14840</v>
      </c>
      <c r="O26" s="7">
        <f>SUM(C26:N26)</f>
        <v>141411</v>
      </c>
    </row>
    <row r="27">
      <c r="A27" s="5" t="inlineStr">
        <is>
          <t>Fixed costs</t>
        </is>
      </c>
      <c r="C27" s="7">
        <f>'Fixed costs'!$B$22</f>
        <v>13050</v>
      </c>
      <c r="D27" s="7">
        <f>'Fixed costs'!$B$22</f>
        <v>13050</v>
      </c>
      <c r="E27" s="7">
        <f>'Fixed costs'!$B$22</f>
        <v>13050</v>
      </c>
      <c r="F27" s="7">
        <f>'Fixed costs'!$B$22</f>
        <v>13050</v>
      </c>
      <c r="G27" s="7">
        <f>'Fixed costs'!$B$22</f>
        <v>13050</v>
      </c>
      <c r="H27" s="7">
        <f>'Fixed costs'!$B$22</f>
        <v>13050</v>
      </c>
      <c r="I27" s="7">
        <f>'Fixed costs'!$B$22</f>
        <v>13050</v>
      </c>
      <c r="J27" s="7">
        <f>'Fixed costs'!$B$22</f>
        <v>13050</v>
      </c>
      <c r="K27" s="7">
        <f>'Fixed costs'!$B$22</f>
        <v>13050</v>
      </c>
      <c r="L27" s="7">
        <f>'Fixed costs'!$B$22</f>
        <v>13050</v>
      </c>
      <c r="M27" s="7">
        <f>'Fixed costs'!$B$22</f>
        <v>13050</v>
      </c>
      <c r="N27" s="7">
        <f>'Fixed costs'!$B$22</f>
        <v>13050</v>
      </c>
      <c r="O27" s="7">
        <f>SUM(C27:N27)</f>
        <v>156600</v>
      </c>
    </row>
    <row r="28">
      <c r="A28" s="5" t="inlineStr">
        <is>
          <t>Profit</t>
        </is>
      </c>
      <c r="C28" s="7">
        <f>C26-C27</f>
        <v>-5630</v>
      </c>
      <c r="D28" s="7">
        <f>D26-D27</f>
        <v>-4730</v>
      </c>
      <c r="E28" s="7">
        <f>E26-E27</f>
        <v>-3855</v>
      </c>
      <c r="F28" s="7">
        <f>F26-F27</f>
        <v>-2953</v>
      </c>
      <c r="G28" s="7">
        <f>G26-G27</f>
        <v>-2078</v>
      </c>
      <c r="H28" s="7">
        <f>H26-H27</f>
        <v>-1178</v>
      </c>
      <c r="I28" s="7">
        <f>I26-I27</f>
        <v>-416</v>
      </c>
      <c r="J28" s="7">
        <f>J26-J27</f>
        <v>128</v>
      </c>
      <c r="K28" s="7">
        <f>K26-K27</f>
        <v>737</v>
      </c>
      <c r="L28" s="7">
        <f>L26-L27</f>
        <v>1206</v>
      </c>
      <c r="M28" s="7">
        <f>M26-M27</f>
        <v>1790</v>
      </c>
      <c r="N28" s="7">
        <f>N26-N27</f>
        <v>1790</v>
      </c>
      <c r="O28" s="7">
        <f>SUM(C28:N28)</f>
        <v>-15189</v>
      </c>
    </row>
    <row r="29">
      <c r="A29" s="5" t="inlineStr">
        <is>
          <t>Cash, start of year to date</t>
        </is>
      </c>
      <c r="C29" s="7">
        <f>C28</f>
        <v>-5630</v>
      </c>
      <c r="D29" s="7">
        <f>C29+D28</f>
        <v>-10360</v>
      </c>
      <c r="E29" s="7">
        <f>D29+E28</f>
        <v>-14215</v>
      </c>
      <c r="F29" s="7">
        <f>E29+F28</f>
        <v>-17168</v>
      </c>
      <c r="G29" s="7">
        <f>F29+G28</f>
        <v>-19246</v>
      </c>
      <c r="H29" s="7">
        <f>G29+H28</f>
        <v>-20424</v>
      </c>
      <c r="I29" s="7">
        <f>H29+I28</f>
        <v>-20840</v>
      </c>
      <c r="J29" s="7">
        <f>I29+J28</f>
        <v>-20712</v>
      </c>
      <c r="K29" s="7">
        <f>J29+K28</f>
        <v>-19975</v>
      </c>
      <c r="L29" s="7">
        <f>K29+L28</f>
        <v>-18769</v>
      </c>
      <c r="M29" s="7">
        <f>L29+M28</f>
        <v>-16979</v>
      </c>
      <c r="N29" s="7">
        <f>M29+N28</f>
        <v>-15189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-20840</v>
      </c>
    </row>
    <row r="35">
      <c r="A35" s="5" t="inlineStr">
        <is>
          <t>Working cash in the startup budget</t>
        </is>
      </c>
      <c r="C35" s="7">
        <f>Startup!B22</f>
        <v>22000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6500</v>
      </c>
    </row>
    <row r="3">
      <c r="A3" t="inlineStr">
        <is>
          <t>Rent</t>
        </is>
      </c>
      <c r="B3" s="9" t="n">
        <v>4500</v>
      </c>
    </row>
    <row r="4">
      <c r="A4" t="inlineStr">
        <is>
          <t>Utilities, ice machine and cases</t>
        </is>
      </c>
      <c r="B4" s="9" t="n">
        <v>1200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Register and software</t>
        </is>
      </c>
      <c r="B6" s="9" t="n">
        <v>150</v>
      </c>
    </row>
    <row r="7">
      <c r="A7" t="inlineStr">
        <is>
          <t>Other</t>
        </is>
      </c>
      <c r="B7" s="9" t="n">
        <v>400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13050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Display cases and ice machine</t>
        </is>
      </c>
      <c r="B2" s="9" t="n">
        <v>22000</v>
      </c>
    </row>
    <row r="3">
      <c r="A3" t="inlineStr">
        <is>
          <t>Build-out</t>
        </is>
      </c>
      <c r="B3" s="9" t="n">
        <v>20000</v>
      </c>
    </row>
    <row r="4">
      <c r="A4" t="inlineStr">
        <is>
          <t>Walk-in cooler</t>
        </is>
      </c>
      <c r="B4" s="9" t="n">
        <v>15000</v>
      </c>
    </row>
    <row r="5">
      <c r="A5" t="inlineStr">
        <is>
          <t>Kitchen for prepared foods</t>
        </is>
      </c>
      <c r="B5" s="9" t="n">
        <v>15000</v>
      </c>
    </row>
    <row r="6">
      <c r="A6" t="inlineStr">
        <is>
          <t>Lease deposit and first month</t>
        </is>
      </c>
      <c r="B6" s="9" t="n">
        <v>9000</v>
      </c>
    </row>
    <row r="7">
      <c r="A7" t="inlineStr">
        <is>
          <t>Opening inventory</t>
        </is>
      </c>
      <c r="B7" s="9" t="n">
        <v>6000</v>
      </c>
    </row>
    <row r="8">
      <c r="A8" t="inlineStr">
        <is>
          <t>Signs</t>
        </is>
      </c>
      <c r="B8" s="9" t="n">
        <v>2000</v>
      </c>
    </row>
    <row r="9">
      <c r="A9" t="inlineStr">
        <is>
          <t>Register</t>
        </is>
      </c>
      <c r="B9" s="9" t="n">
        <v>1500</v>
      </c>
    </row>
    <row r="10">
      <c r="A10" t="inlineStr">
        <is>
          <t>Licenses</t>
        </is>
      </c>
      <c r="B10" s="9" t="n">
        <v>1000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91500</v>
      </c>
    </row>
    <row r="22">
      <c r="A22" t="inlineStr">
        <is>
          <t>Working cash</t>
        </is>
      </c>
      <c r="B22" s="11" t="n">
        <v>22000</v>
      </c>
    </row>
    <row r="23">
      <c r="A23" s="5" t="inlineStr">
        <is>
          <t>Total to start</t>
        </is>
      </c>
      <c r="B23" s="10">
        <f>B21+B22</f>
        <v>113500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Fish market business plan: categories by $100 of sales</t>
        </is>
      </c>
    </row>
    <row r="2" ht="15" customHeight="1">
      <c r="A2" s="13" t="inlineStr">
        <is>
          <t>From the article: https://www.tarostack.com/articles/fish-market-business-plan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