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Frozen empanadas, 6-pack, direct</t>
        </is>
      </c>
      <c r="B2" s="2" t="n">
        <v>18</v>
      </c>
      <c r="C2" s="2" t="n">
        <v>9.66</v>
      </c>
      <c r="D2" s="2">
        <f>IF(OR(B2="",C2=""),"",B2-C2)</f>
        <v>8.34</v>
      </c>
      <c r="E2" s="3">
        <f>IF(OR(D2="",N(B2)=0),"",D2/B2)</f>
        <v>0.463333333333333</v>
      </c>
      <c r="F2" t="n">
        <v>200</v>
      </c>
    </row>
    <row r="3">
      <c r="A3" t="inlineStr">
        <is>
          <t>Baked empanada, single, at markets</t>
        </is>
      </c>
      <c r="B3" s="2" t="n">
        <v>5</v>
      </c>
      <c r="C3" s="2" t="n">
        <v>2.42</v>
      </c>
      <c r="D3" s="2">
        <f>IF(OR(B3="",C3=""),"",B3-C3)</f>
        <v>2.58</v>
      </c>
      <c r="E3" s="3">
        <f>IF(OR(D3="",N(B3)=0),"",D3/B3)</f>
        <v>0.516</v>
      </c>
      <c r="F3" t="n">
        <v>600</v>
      </c>
    </row>
    <row r="4" ht="30" customHeight="1">
      <c r="A4" s="4" t="inlineStr">
        <is>
          <t>Frozen empanadas, 6-pack, to grocers</t>
        </is>
      </c>
      <c r="B4" s="5" t="n">
        <v>12</v>
      </c>
      <c r="C4" s="5" t="n">
        <v>9.27</v>
      </c>
      <c r="D4" s="5">
        <f>IF(OR(B4="",C4=""),"",B4-C4)</f>
        <v>2.73</v>
      </c>
      <c r="E4" s="6">
        <f>IF(OR(D4="",N(B4)=0),"",D4/B4)</f>
        <v>0.2275</v>
      </c>
      <c r="F4" s="7" t="n">
        <v>300</v>
      </c>
    </row>
    <row r="5" ht="30" customHeight="1">
      <c r="A5" s="4" t="inlineStr">
        <is>
          <t>Catering tray, 24 cocktail empanadas</t>
        </is>
      </c>
      <c r="B5" s="5" t="n">
        <v>48</v>
      </c>
      <c r="C5" s="5" t="n">
        <v>29.34</v>
      </c>
      <c r="D5" s="5">
        <f>IF(OR(B5="",C5=""),"",B5-C5)</f>
        <v>18.66</v>
      </c>
      <c r="E5" s="6">
        <f>IF(OR(D5="",N(B5)=0),"",D5/B5)</f>
        <v>0.38875</v>
      </c>
      <c r="F5" s="7" t="n">
        <v>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empanadas, 6-pack,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Baked empanada, single, at markets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Frozen empanadas, 6-pack, to grocers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Catering tray, 24 cocktail empanadas (units)</v>
      </c>
      <c r="C7">
        <f>IF(Products!A5="","",ROUND(N(Products!F5)*C$2,0))</f>
        <v>3</v>
      </c>
      <c r="D7">
        <f>IF(Products!A5="","",ROUND(N(Products!F5)*D$2,0))</f>
        <v>4</v>
      </c>
      <c r="E7">
        <f>IF(Products!A5="","",ROUND(N(Products!F5)*E$2,0))</f>
        <v>5</v>
      </c>
      <c r="F7">
        <f>IF(Products!A5="","",ROUND(N(Products!F5)*F$2,0))</f>
        <v>6</v>
      </c>
      <c r="G7">
        <f>IF(Products!A5="","",ROUND(N(Products!F5)*G$2,0))</f>
        <v>8</v>
      </c>
      <c r="H7">
        <f>IF(Products!A5="","",ROUND(N(Products!F5)*H$2,0))</f>
        <v>10</v>
      </c>
      <c r="I7">
        <f>IF(Products!A5="","",ROUND(N(Products!F5)*I$2,0))</f>
        <v>12</v>
      </c>
      <c r="J7">
        <f>IF(Products!A5="","",ROUND(N(Products!F5)*J$2,0))</f>
        <v>14</v>
      </c>
      <c r="K7">
        <f>IF(Products!A5="","",ROUND(N(Products!F5)*K$2,0))</f>
        <v>16</v>
      </c>
      <c r="L7">
        <f>IF(Products!A5="","",ROUND(N(Products!F5)*L$2,0))</f>
        <v>18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136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1674</v>
      </c>
      <c r="D25" s="11">
        <f>SUMPRODUCT(Products!$B$2:$B$21,D4:D23)</f>
        <v>2232</v>
      </c>
      <c r="E25" s="11">
        <f>SUMPRODUCT(Products!$B$2:$B$21,E4:E23)</f>
        <v>2790</v>
      </c>
      <c r="F25" s="11">
        <f>SUMPRODUCT(Products!$B$2:$B$21,F4:F23)</f>
        <v>3348</v>
      </c>
      <c r="G25" s="11">
        <f>SUMPRODUCT(Products!$B$2:$B$21,G4:G23)</f>
        <v>4464</v>
      </c>
      <c r="H25" s="11">
        <f>SUMPRODUCT(Products!$B$2:$B$21,H4:H23)</f>
        <v>5580</v>
      </c>
      <c r="I25" s="11">
        <f>SUMPRODUCT(Products!$B$2:$B$21,I4:I23)</f>
        <v>6696</v>
      </c>
      <c r="J25" s="11">
        <f>SUMPRODUCT(Products!$B$2:$B$21,J4:J23)</f>
        <v>7812</v>
      </c>
      <c r="K25" s="11">
        <f>SUMPRODUCT(Products!$B$2:$B$21,K4:K23)</f>
        <v>8928</v>
      </c>
      <c r="L25" s="11">
        <f>SUMPRODUCT(Products!$B$2:$B$21,L4:L23)</f>
        <v>10044</v>
      </c>
      <c r="M25" s="11">
        <f>SUMPRODUCT(Products!$B$2:$B$21,M4:M23)</f>
        <v>11160</v>
      </c>
      <c r="N25" s="11">
        <f>SUMPRODUCT(Products!$B$2:$B$21,N4:N23)</f>
        <v>11160</v>
      </c>
      <c r="O25" s="11">
        <f>SUM(C25:N25)</f>
        <v>75888</v>
      </c>
    </row>
    <row r="26">
      <c r="A26" s="9" t="inlineStr">
        <is>
          <t>Contribution</t>
        </is>
      </c>
      <c r="C26" s="11">
        <f>SUMPRODUCT(Products!$D$2:$D$21,C4:C23)</f>
        <v>661.23</v>
      </c>
      <c r="D26" s="11">
        <f>SUMPRODUCT(Products!$D$2:$D$21,D4:D23)</f>
        <v>881.64</v>
      </c>
      <c r="E26" s="11">
        <f>SUMPRODUCT(Products!$D$2:$D$21,E4:E23)</f>
        <v>1102.05</v>
      </c>
      <c r="F26" s="11">
        <f>SUMPRODUCT(Products!$D$2:$D$21,F4:F23)</f>
        <v>1322.46</v>
      </c>
      <c r="G26" s="11">
        <f>SUMPRODUCT(Products!$D$2:$D$21,G4:G23)</f>
        <v>1763.28</v>
      </c>
      <c r="H26" s="11">
        <f>SUMPRODUCT(Products!$D$2:$D$21,H4:H23)</f>
        <v>2204.1</v>
      </c>
      <c r="I26" s="11">
        <f>SUMPRODUCT(Products!$D$2:$D$21,I4:I23)</f>
        <v>2644.92</v>
      </c>
      <c r="J26" s="11">
        <f>SUMPRODUCT(Products!$D$2:$D$21,J4:J23)</f>
        <v>3085.74</v>
      </c>
      <c r="K26" s="11">
        <f>SUMPRODUCT(Products!$D$2:$D$21,K4:K23)</f>
        <v>3526.56</v>
      </c>
      <c r="L26" s="11">
        <f>SUMPRODUCT(Products!$D$2:$D$21,L4:L23)</f>
        <v>3967.38</v>
      </c>
      <c r="M26" s="11">
        <f>SUMPRODUCT(Products!$D$2:$D$21,M4:M23)</f>
        <v>4408.2</v>
      </c>
      <c r="N26" s="11">
        <f>SUMPRODUCT(Products!$D$2:$D$21,N4:N23)</f>
        <v>4408.2</v>
      </c>
      <c r="O26" s="11">
        <f>SUM(C26:N26)</f>
        <v>29975.76</v>
      </c>
    </row>
    <row r="27">
      <c r="A27" s="9" t="inlineStr">
        <is>
          <t>Fixed costs</t>
        </is>
      </c>
      <c r="C27" s="11">
        <f>'Fixed costs'!$B$22</f>
        <v>1285</v>
      </c>
      <c r="D27" s="11">
        <f>'Fixed costs'!$B$22</f>
        <v>1285</v>
      </c>
      <c r="E27" s="11">
        <f>'Fixed costs'!$B$22</f>
        <v>1285</v>
      </c>
      <c r="F27" s="11">
        <f>'Fixed costs'!$B$22</f>
        <v>1285</v>
      </c>
      <c r="G27" s="11">
        <f>'Fixed costs'!$B$22</f>
        <v>1285</v>
      </c>
      <c r="H27" s="11">
        <f>'Fixed costs'!$B$22</f>
        <v>1285</v>
      </c>
      <c r="I27" s="11">
        <f>'Fixed costs'!$B$22</f>
        <v>1285</v>
      </c>
      <c r="J27" s="11">
        <f>'Fixed costs'!$B$22</f>
        <v>1285</v>
      </c>
      <c r="K27" s="11">
        <f>'Fixed costs'!$B$22</f>
        <v>1285</v>
      </c>
      <c r="L27" s="11">
        <f>'Fixed costs'!$B$22</f>
        <v>1285</v>
      </c>
      <c r="M27" s="11">
        <f>'Fixed costs'!$B$22</f>
        <v>1285</v>
      </c>
      <c r="N27" s="11">
        <f>'Fixed costs'!$B$22</f>
        <v>1285</v>
      </c>
      <c r="O27" s="11">
        <f>SUM(C27:N27)</f>
        <v>15420</v>
      </c>
    </row>
    <row r="28">
      <c r="A28" s="9" t="inlineStr">
        <is>
          <t>Profit</t>
        </is>
      </c>
      <c r="C28" s="11">
        <f>C26-C27</f>
        <v>-623.77</v>
      </c>
      <c r="D28" s="11">
        <f>D26-D27</f>
        <v>-403.36</v>
      </c>
      <c r="E28" s="11">
        <f>E26-E27</f>
        <v>-182.95</v>
      </c>
      <c r="F28" s="11">
        <f>F26-F27</f>
        <v>37.46</v>
      </c>
      <c r="G28" s="11">
        <f>G26-G27</f>
        <v>478.28</v>
      </c>
      <c r="H28" s="11">
        <f>H26-H27</f>
        <v>919.1</v>
      </c>
      <c r="I28" s="11">
        <f>I26-I27</f>
        <v>1359.92</v>
      </c>
      <c r="J28" s="11">
        <f>J26-J27</f>
        <v>1800.74</v>
      </c>
      <c r="K28" s="11">
        <f>K26-K27</f>
        <v>2241.56</v>
      </c>
      <c r="L28" s="11">
        <f>L26-L27</f>
        <v>2682.38</v>
      </c>
      <c r="M28" s="11">
        <f>M26-M27</f>
        <v>3123.2</v>
      </c>
      <c r="N28" s="11">
        <f>N26-N27</f>
        <v>3123.2</v>
      </c>
      <c r="O28" s="11">
        <f>SUM(C28:N28)</f>
        <v>14555.76</v>
      </c>
    </row>
    <row r="29">
      <c r="A29" s="9" t="inlineStr">
        <is>
          <t>Cash, start of year to date</t>
        </is>
      </c>
      <c r="C29" s="11">
        <f>C28</f>
        <v>-623.77</v>
      </c>
      <c r="D29" s="11">
        <f>C29+D28</f>
        <v>-1027.13</v>
      </c>
      <c r="E29" s="11">
        <f>D29+E28</f>
        <v>-1210.08</v>
      </c>
      <c r="F29" s="11">
        <f>E29+F28</f>
        <v>-1172.62</v>
      </c>
      <c r="G29" s="11">
        <f>F29+G28</f>
        <v>-694.34</v>
      </c>
      <c r="H29" s="11">
        <f>G29+H28</f>
        <v>224.76</v>
      </c>
      <c r="I29" s="11">
        <f>H29+I28</f>
        <v>1584.68</v>
      </c>
      <c r="J29" s="11">
        <f>I29+J28</f>
        <v>3385.42</v>
      </c>
      <c r="K29" s="11">
        <f>J29+K28</f>
        <v>5626.98</v>
      </c>
      <c r="L29" s="11">
        <f>K29+L28</f>
        <v>8309.36</v>
      </c>
      <c r="M29" s="11">
        <f>L29+M28</f>
        <v>11432.56</v>
      </c>
      <c r="N29" s="11">
        <f>M29+N28</f>
        <v>14555.76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-1210.08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700</v>
      </c>
    </row>
    <row r="3">
      <c r="A3" t="inlineStr">
        <is>
          <t>Freezer storage</t>
        </is>
      </c>
      <c r="B3" s="13" t="n">
        <v>150</v>
      </c>
    </row>
    <row r="4">
      <c r="A4" t="inlineStr">
        <is>
          <t>Market fees, averaged</t>
        </is>
      </c>
      <c r="B4" s="13" t="n">
        <v>200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Vehicle</t>
        </is>
      </c>
      <c r="B6" s="13" t="n">
        <v>100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Dough sheeter</t>
        </is>
      </c>
      <c r="B2" s="13" t="n">
        <v>1800</v>
      </c>
    </row>
    <row r="3">
      <c r="A3" t="inlineStr">
        <is>
          <t>Empanada press molds</t>
        </is>
      </c>
      <c r="B3" s="13" t="n">
        <v>150</v>
      </c>
    </row>
    <row r="4">
      <c r="A4" t="inlineStr">
        <is>
          <t>Two chest freezers</t>
        </is>
      </c>
      <c r="B4" s="13" t="n">
        <v>1000</v>
      </c>
    </row>
    <row r="5">
      <c r="A5" t="inlineStr">
        <is>
          <t>Market oven and warmer</t>
        </is>
      </c>
      <c r="B5" s="13" t="n">
        <v>800</v>
      </c>
    </row>
    <row r="6">
      <c r="A6" t="inlineStr">
        <is>
          <t>Bags, boxes and labels, first order</t>
        </is>
      </c>
      <c r="B6" s="13" t="n">
        <v>500</v>
      </c>
    </row>
    <row r="7">
      <c r="A7" t="inlineStr">
        <is>
          <t>Label design</t>
        </is>
      </c>
      <c r="B7" s="13" t="n">
        <v>300</v>
      </c>
    </row>
    <row r="8">
      <c r="A8" t="inlineStr">
        <is>
          <t>Permits</t>
        </is>
      </c>
      <c r="B8" s="13" t="n">
        <v>400</v>
      </c>
    </row>
    <row r="9">
      <c r="A9" t="inlineStr">
        <is>
          <t>Market tent and display</t>
        </is>
      </c>
      <c r="B9" s="13" t="n">
        <v>450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5400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7900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Empanada business plan: first-year numbers</t>
        </is>
      </c>
    </row>
    <row r="2" ht="15" customHeight="1">
      <c r="A2" s="4" t="inlineStr">
        <is>
          <t>From the article: https://www.tarostack.com/articles/empanada-business-plan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