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Left-chest logo on the customer's garment, orders of 24</t>
        </is>
      </c>
      <c r="B2" s="3" t="n">
        <v>8</v>
      </c>
      <c r="C2" s="3" t="n">
        <v>2.26</v>
      </c>
      <c r="D2" s="3">
        <f>IF(OR(B2="",C2=""),"",B2-C2)</f>
        <v>5.74</v>
      </c>
      <c r="E2" s="4">
        <f>IF(OR(D2="",N(B2)=0),"",D2/B2)</f>
        <v>0.7175</v>
      </c>
      <c r="F2" s="5" t="n">
        <v>400</v>
      </c>
    </row>
    <row r="3">
      <c r="A3" t="inlineStr">
        <is>
          <t>Polo with a logo, the shop's blank</t>
        </is>
      </c>
      <c r="B3" s="6" t="n">
        <v>28</v>
      </c>
      <c r="C3" s="6" t="n">
        <v>14.19</v>
      </c>
      <c r="D3" s="6">
        <f>IF(OR(B3="",C3=""),"",B3-C3)</f>
        <v>13.81</v>
      </c>
      <c r="E3" s="7">
        <f>IF(OR(D3="",N(B3)=0),"",D3/B3)</f>
        <v>0.493214285714286</v>
      </c>
      <c r="F3" t="n">
        <v>200</v>
      </c>
    </row>
    <row r="4" ht="30" customHeight="1">
      <c r="A4" s="2" t="inlineStr">
        <is>
          <t>Structured cap with a logo, the shop's blank</t>
        </is>
      </c>
      <c r="B4" s="3" t="n">
        <v>22</v>
      </c>
      <c r="C4" s="3" t="n">
        <v>9.359999999999999</v>
      </c>
      <c r="D4" s="3">
        <f>IF(OR(B4="",C4=""),"",B4-C4)</f>
        <v>12.64</v>
      </c>
      <c r="E4" s="4">
        <f>IF(OR(D4="",N(B4)=0),"",D4/B4)</f>
        <v>0.574545454545455</v>
      </c>
      <c r="F4" s="5" t="n">
        <v>150</v>
      </c>
    </row>
    <row r="5">
      <c r="A5" t="inlineStr">
        <is>
          <t>Digitizing a new logo</t>
        </is>
      </c>
      <c r="B5" s="6" t="n">
        <v>40</v>
      </c>
      <c r="C5" s="6" t="n">
        <v>16.2</v>
      </c>
      <c r="D5" s="6">
        <f>IF(OR(B5="",C5=""),"",B5-C5)</f>
        <v>23.8</v>
      </c>
      <c r="E5" s="7">
        <f>IF(OR(D5="",N(B5)=0),"",D5/B5)</f>
        <v>0.595</v>
      </c>
      <c r="F5" t="n">
        <v>10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Left-chest logo on the customer's garment, orders of 24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Polo with a logo, the shop's blank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Structured cap with a logo, the shop's blank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Digitizing a new logo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5</v>
      </c>
      <c r="I7">
        <f>IF(Products!A5="","",ROUND(N(Products!F5)*I$2,0))</f>
        <v>6</v>
      </c>
      <c r="J7">
        <f>IF(Products!A5="","",ROUND(N(Products!F5)*J$2,0))</f>
        <v>7</v>
      </c>
      <c r="K7">
        <f>IF(Products!A5="","",ROUND(N(Products!F5)*K$2,0))</f>
        <v>8</v>
      </c>
      <c r="L7">
        <f>IF(Products!A5="","",ROUND(N(Products!F5)*L$2,0))</f>
        <v>9</v>
      </c>
      <c r="M7">
        <f>IF(Products!A5="","",ROUND(N(Products!F5)*M$2,0))</f>
        <v>10</v>
      </c>
      <c r="N7">
        <f>IF(Products!A5="","",ROUND(N(Products!F5)*N$2,0))</f>
        <v>10</v>
      </c>
      <c r="O7">
        <f>IF(Products!A5="","",SUM(C7:N7))</f>
        <v>69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1906</v>
      </c>
      <c r="D25" s="11">
        <f>SUMPRODUCT(Products!$B$2:$B$21,D4:D23)</f>
        <v>2500</v>
      </c>
      <c r="E25" s="11">
        <f>SUMPRODUCT(Products!$B$2:$B$21,E4:E23)</f>
        <v>3156</v>
      </c>
      <c r="F25" s="11">
        <f>SUMPRODUCT(Products!$B$2:$B$21,F4:F23)</f>
        <v>3750</v>
      </c>
      <c r="G25" s="11">
        <f>SUMPRODUCT(Products!$B$2:$B$21,G4:G23)</f>
        <v>5000</v>
      </c>
      <c r="H25" s="11">
        <f>SUMPRODUCT(Products!$B$2:$B$21,H4:H23)</f>
        <v>6250</v>
      </c>
      <c r="I25" s="11">
        <f>SUMPRODUCT(Products!$B$2:$B$21,I4:I23)</f>
        <v>7500</v>
      </c>
      <c r="J25" s="11">
        <f>SUMPRODUCT(Products!$B$2:$B$21,J4:J23)</f>
        <v>8750</v>
      </c>
      <c r="K25" s="11">
        <f>SUMPRODUCT(Products!$B$2:$B$21,K4:K23)</f>
        <v>10000</v>
      </c>
      <c r="L25" s="11">
        <f>SUMPRODUCT(Products!$B$2:$B$21,L4:L23)</f>
        <v>11250</v>
      </c>
      <c r="M25" s="11">
        <f>SUMPRODUCT(Products!$B$2:$B$21,M4:M23)</f>
        <v>12500</v>
      </c>
      <c r="N25" s="11">
        <f>SUMPRODUCT(Products!$B$2:$B$21,N4:N23)</f>
        <v>12500</v>
      </c>
      <c r="O25" s="11">
        <f>SUM(C25:N25)</f>
        <v>85062</v>
      </c>
    </row>
    <row r="26">
      <c r="A26" s="9" t="inlineStr">
        <is>
          <t>Contribution</t>
        </is>
      </c>
      <c r="C26" s="11">
        <f>SUMPRODUCT(Products!$D$2:$D$21,C4:C23)</f>
        <v>1097.02</v>
      </c>
      <c r="D26" s="11">
        <f>SUMPRODUCT(Products!$D$2:$D$21,D4:D23)</f>
        <v>1438.4</v>
      </c>
      <c r="E26" s="11">
        <f>SUMPRODUCT(Products!$D$2:$D$21,E4:E23)</f>
        <v>1816.22</v>
      </c>
      <c r="F26" s="11">
        <f>SUMPRODUCT(Products!$D$2:$D$21,F4:F23)</f>
        <v>2157.6</v>
      </c>
      <c r="G26" s="11">
        <f>SUMPRODUCT(Products!$D$2:$D$21,G4:G23)</f>
        <v>2876.8</v>
      </c>
      <c r="H26" s="11">
        <f>SUMPRODUCT(Products!$D$2:$D$21,H4:H23)</f>
        <v>3596</v>
      </c>
      <c r="I26" s="11">
        <f>SUMPRODUCT(Products!$D$2:$D$21,I4:I23)</f>
        <v>4315.2</v>
      </c>
      <c r="J26" s="11">
        <f>SUMPRODUCT(Products!$D$2:$D$21,J4:J23)</f>
        <v>5034.4</v>
      </c>
      <c r="K26" s="11">
        <f>SUMPRODUCT(Products!$D$2:$D$21,K4:K23)</f>
        <v>5753.6</v>
      </c>
      <c r="L26" s="11">
        <f>SUMPRODUCT(Products!$D$2:$D$21,L4:L23)</f>
        <v>6472.8</v>
      </c>
      <c r="M26" s="11">
        <f>SUMPRODUCT(Products!$D$2:$D$21,M4:M23)</f>
        <v>7192</v>
      </c>
      <c r="N26" s="11">
        <f>SUMPRODUCT(Products!$D$2:$D$21,N4:N23)</f>
        <v>7192</v>
      </c>
      <c r="O26" s="11">
        <f>SUM(C26:N26)</f>
        <v>48942.04</v>
      </c>
    </row>
    <row r="27">
      <c r="A27" s="9" t="inlineStr">
        <is>
          <t>Fixed costs</t>
        </is>
      </c>
      <c r="C27" s="11">
        <f>'Fixed costs'!$B$22</f>
        <v>1425</v>
      </c>
      <c r="D27" s="11">
        <f>'Fixed costs'!$B$22</f>
        <v>1425</v>
      </c>
      <c r="E27" s="11">
        <f>'Fixed costs'!$B$22</f>
        <v>1425</v>
      </c>
      <c r="F27" s="11">
        <f>'Fixed costs'!$B$22</f>
        <v>1425</v>
      </c>
      <c r="G27" s="11">
        <f>'Fixed costs'!$B$22</f>
        <v>1425</v>
      </c>
      <c r="H27" s="11">
        <f>'Fixed costs'!$B$22</f>
        <v>1425</v>
      </c>
      <c r="I27" s="11">
        <f>'Fixed costs'!$B$22</f>
        <v>1425</v>
      </c>
      <c r="J27" s="11">
        <f>'Fixed costs'!$B$22</f>
        <v>1425</v>
      </c>
      <c r="K27" s="11">
        <f>'Fixed costs'!$B$22</f>
        <v>1425</v>
      </c>
      <c r="L27" s="11">
        <f>'Fixed costs'!$B$22</f>
        <v>1425</v>
      </c>
      <c r="M27" s="11">
        <f>'Fixed costs'!$B$22</f>
        <v>1425</v>
      </c>
      <c r="N27" s="11">
        <f>'Fixed costs'!$B$22</f>
        <v>1425</v>
      </c>
      <c r="O27" s="11">
        <f>SUM(C27:N27)</f>
        <v>17100</v>
      </c>
    </row>
    <row r="28">
      <c r="A28" s="9" t="inlineStr">
        <is>
          <t>Profit</t>
        </is>
      </c>
      <c r="C28" s="11">
        <f>C26-C27</f>
        <v>-327.98</v>
      </c>
      <c r="D28" s="11">
        <f>D26-D27</f>
        <v>13.4000000000001</v>
      </c>
      <c r="E28" s="11">
        <f>E26-E27</f>
        <v>391.22</v>
      </c>
      <c r="F28" s="11">
        <f>F26-F27</f>
        <v>732.6</v>
      </c>
      <c r="G28" s="11">
        <f>G26-G27</f>
        <v>1451.8</v>
      </c>
      <c r="H28" s="11">
        <f>H26-H27</f>
        <v>2171</v>
      </c>
      <c r="I28" s="11">
        <f>I26-I27</f>
        <v>2890.2</v>
      </c>
      <c r="J28" s="11">
        <f>J26-J27</f>
        <v>3609.4</v>
      </c>
      <c r="K28" s="11">
        <f>K26-K27</f>
        <v>4328.6</v>
      </c>
      <c r="L28" s="11">
        <f>L26-L27</f>
        <v>5047.8</v>
      </c>
      <c r="M28" s="11">
        <f>M26-M27</f>
        <v>5767</v>
      </c>
      <c r="N28" s="11">
        <f>N26-N27</f>
        <v>5767</v>
      </c>
      <c r="O28" s="11">
        <f>SUM(C28:N28)</f>
        <v>31842.04</v>
      </c>
    </row>
    <row r="29">
      <c r="A29" s="9" t="inlineStr">
        <is>
          <t>Cash, start of year to date</t>
        </is>
      </c>
      <c r="C29" s="11">
        <f>C28</f>
        <v>-327.98</v>
      </c>
      <c r="D29" s="11">
        <f>C29+D28</f>
        <v>-314.58</v>
      </c>
      <c r="E29" s="11">
        <f>D29+E28</f>
        <v>76.6400000000001</v>
      </c>
      <c r="F29" s="11">
        <f>E29+F28</f>
        <v>809.240000000001</v>
      </c>
      <c r="G29" s="11">
        <f>F29+G28</f>
        <v>2261.04</v>
      </c>
      <c r="H29" s="11">
        <f>G29+H28</f>
        <v>4432.04</v>
      </c>
      <c r="I29" s="11">
        <f>H29+I28</f>
        <v>7322.24</v>
      </c>
      <c r="J29" s="11">
        <f>I29+J28</f>
        <v>10931.64</v>
      </c>
      <c r="K29" s="11">
        <f>J29+K28</f>
        <v>15260.24</v>
      </c>
      <c r="L29" s="11">
        <f>K29+L28</f>
        <v>20308.04</v>
      </c>
      <c r="M29" s="11">
        <f>L29+M28</f>
        <v>26075.04</v>
      </c>
      <c r="N29" s="11">
        <f>M29+N28</f>
        <v>31842.04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-327.98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</t>
        </is>
      </c>
      <c r="B2" s="13" t="n">
        <v>900</v>
      </c>
    </row>
    <row r="3">
      <c r="A3" t="inlineStr">
        <is>
          <t>Machine service plan</t>
        </is>
      </c>
      <c r="B3" s="13" t="n">
        <v>100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Website and online designer</t>
        </is>
      </c>
      <c r="B5" s="13" t="n">
        <v>50</v>
      </c>
    </row>
    <row r="6">
      <c r="A6" t="inlineStr">
        <is>
          <t>Samples for teams and schools</t>
        </is>
      </c>
      <c r="B6" s="13" t="n">
        <v>200</v>
      </c>
    </row>
    <row r="7">
      <c r="A7" t="inlineStr">
        <is>
          <t>Digitizing software</t>
        </is>
      </c>
      <c r="B7" s="13" t="n">
        <v>60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1425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four-head embroidery machine</t>
        </is>
      </c>
      <c r="B2" s="13" t="n">
        <v>15000</v>
      </c>
    </row>
    <row r="3">
      <c r="A3" t="inlineStr">
        <is>
          <t>Hoops, frames and cap driver</t>
        </is>
      </c>
      <c r="B3" s="13" t="n">
        <v>1200</v>
      </c>
    </row>
    <row r="4">
      <c r="A4" t="inlineStr">
        <is>
          <t>Thread in 50 colors and backing</t>
        </is>
      </c>
      <c r="B4" s="13" t="n">
        <v>600</v>
      </c>
    </row>
    <row r="5">
      <c r="A5" t="inlineStr">
        <is>
          <t>Sample garments and display</t>
        </is>
      </c>
      <c r="B5" s="13" t="n">
        <v>800</v>
      </c>
    </row>
    <row r="6">
      <c r="A6" t="inlineStr">
        <is>
          <t>Garment racks and shelving</t>
        </is>
      </c>
      <c r="B6" s="13" t="n">
        <v>500</v>
      </c>
    </row>
    <row r="7">
      <c r="A7" t="inlineStr">
        <is>
          <t>Website</t>
        </is>
      </c>
      <c r="B7" s="13" t="n">
        <v>500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18600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23600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Embroidery business plan: the first year</t>
        </is>
      </c>
    </row>
    <row r="2" ht="15" customHeight="1">
      <c r="A2" s="2" t="inlineStr">
        <is>
          <t>From the article: https://www.tarostack.com/articles/embroidery-business-plan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