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Sweet crepe</t>
        </is>
      </c>
      <c r="B2" s="2" t="n">
        <v>9</v>
      </c>
      <c r="C2" s="2" t="n">
        <v>1.6</v>
      </c>
      <c r="D2" s="2">
        <f>IF(OR(B2="",C2=""),"",B2-C2)</f>
        <v>7.4</v>
      </c>
      <c r="E2" s="3">
        <f>IF(OR(D2="",N(B2)=0),"",D2/B2)</f>
        <v>0.822222222222222</v>
      </c>
      <c r="F2" t="n">
        <v>900</v>
      </c>
    </row>
    <row r="3">
      <c r="A3" t="inlineStr">
        <is>
          <t>Savory crepe</t>
        </is>
      </c>
      <c r="B3" s="2" t="n">
        <v>11</v>
      </c>
      <c r="C3" s="2" t="n">
        <v>2.6</v>
      </c>
      <c r="D3" s="2">
        <f>IF(OR(B3="",C3=""),"",B3-C3)</f>
        <v>8.4</v>
      </c>
      <c r="E3" s="3">
        <f>IF(OR(D3="",N(B3)=0),"",D3/B3)</f>
        <v>0.763636363636364</v>
      </c>
      <c r="F3" t="n">
        <v>600</v>
      </c>
    </row>
    <row r="4">
      <c r="A4" t="inlineStr">
        <is>
          <t>Drinks</t>
        </is>
      </c>
      <c r="B4" s="2" t="n">
        <v>3.5</v>
      </c>
      <c r="C4" s="2" t="n">
        <v>0.8</v>
      </c>
      <c r="D4" s="2">
        <f>IF(OR(B4="",C4=""),"",B4-C4)</f>
        <v>2.7</v>
      </c>
      <c r="E4" s="3">
        <f>IF(OR(D4="",N(B4)=0),"",D4/B4)</f>
        <v>0.771428571428571</v>
      </c>
      <c r="F4" t="n">
        <v>500</v>
      </c>
    </row>
    <row r="5">
      <c r="A5" t="inlineStr">
        <is>
          <t>Catering, 60 crepes</t>
        </is>
      </c>
      <c r="B5" s="2" t="n">
        <v>720</v>
      </c>
      <c r="C5" s="2" t="n">
        <v>210</v>
      </c>
      <c r="D5" s="2">
        <f>IF(OR(B5="",C5=""),"",B5-C5)</f>
        <v>510</v>
      </c>
      <c r="E5" s="3">
        <f>IF(OR(D5="",N(B5)=0),"",D5/B5)</f>
        <v>0.708333333333333</v>
      </c>
      <c r="F5" t="n">
        <v>3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Sweet crepe (units)</v>
      </c>
      <c r="C4">
        <f>IF(Products!A2="","",ROUND(N(Products!F2)*C$2,0))</f>
        <v>315</v>
      </c>
      <c r="D4">
        <f>IF(Products!A2="","",ROUND(N(Products!F2)*D$2,0))</f>
        <v>378</v>
      </c>
      <c r="E4">
        <f>IF(Products!A2="","",ROUND(N(Products!F2)*E$2,0))</f>
        <v>441</v>
      </c>
      <c r="F4">
        <f>IF(Products!A2="","",ROUND(N(Products!F2)*F$2,0))</f>
        <v>504</v>
      </c>
      <c r="G4">
        <f>IF(Products!A2="","",ROUND(N(Products!F2)*G$2,0))</f>
        <v>567</v>
      </c>
      <c r="H4">
        <f>IF(Products!A2="","",ROUND(N(Products!F2)*H$2,0))</f>
        <v>630</v>
      </c>
      <c r="I4">
        <f>IF(Products!A2="","",ROUND(N(Products!F2)*I$2,0))</f>
        <v>693</v>
      </c>
      <c r="J4">
        <f>IF(Products!A2="","",ROUND(N(Products!F2)*J$2,0))</f>
        <v>756</v>
      </c>
      <c r="K4">
        <f>IF(Products!A2="","",ROUND(N(Products!F2)*K$2,0))</f>
        <v>810</v>
      </c>
      <c r="L4">
        <f>IF(Products!A2="","",ROUND(N(Products!F2)*L$2,0))</f>
        <v>855</v>
      </c>
      <c r="M4">
        <f>IF(Products!A2="","",ROUND(N(Products!F2)*M$2,0))</f>
        <v>900</v>
      </c>
      <c r="N4">
        <f>IF(Products!A2="","",ROUND(N(Products!F2)*N$2,0))</f>
        <v>900</v>
      </c>
      <c r="O4">
        <f>IF(Products!A2="","",SUM(C4:N4))</f>
        <v>7749</v>
      </c>
    </row>
    <row r="5">
      <c r="A5" t="str">
        <f>IF(Products!A3="","",Products!A3&amp;" (units)")</f>
        <v>Savory crepe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294</v>
      </c>
      <c r="F5">
        <f>IF(Products!A3="","",ROUND(N(Products!F3)*F$2,0))</f>
        <v>336</v>
      </c>
      <c r="G5">
        <f>IF(Products!A3="","",ROUND(N(Products!F3)*G$2,0))</f>
        <v>378</v>
      </c>
      <c r="H5">
        <f>IF(Products!A3="","",ROUND(N(Products!F3)*H$2,0))</f>
        <v>420</v>
      </c>
      <c r="I5">
        <f>IF(Products!A3="","",ROUND(N(Products!F3)*I$2,0))</f>
        <v>462</v>
      </c>
      <c r="J5">
        <f>IF(Products!A3="","",ROUND(N(Products!F3)*J$2,0))</f>
        <v>504</v>
      </c>
      <c r="K5">
        <f>IF(Products!A3="","",ROUND(N(Products!F3)*K$2,0))</f>
        <v>540</v>
      </c>
      <c r="L5">
        <f>IF(Products!A3="","",ROUND(N(Products!F3)*L$2,0))</f>
        <v>570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5166</v>
      </c>
    </row>
    <row r="6">
      <c r="A6" t="str">
        <f>IF(Products!A4="","",Products!A4&amp;" (units)")</f>
        <v>Drinks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Catering, 60 crepes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2</v>
      </c>
      <c r="G7">
        <f>IF(Products!A5="","",ROUND(N(Products!F5)*G$2,0))</f>
        <v>2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3</v>
      </c>
      <c r="K7">
        <f>IF(Products!A5="","",ROUND(N(Products!F5)*K$2,0))</f>
        <v>3</v>
      </c>
      <c r="L7">
        <f>IF(Products!A5="","",ROUND(N(Products!F5)*L$2,0))</f>
        <v>3</v>
      </c>
      <c r="M7">
        <f>IF(Products!A5="","",ROUND(N(Products!F5)*M$2,0))</f>
        <v>3</v>
      </c>
      <c r="N7">
        <f>IF(Products!A5="","",ROUND(N(Products!F5)*N$2,0))</f>
        <v>3</v>
      </c>
      <c r="O7">
        <f>IF(Products!A5="","",SUM(C7:N7))</f>
        <v>26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6477.5</v>
      </c>
      <c r="D25" s="7">
        <f>SUMPRODUCT(Products!$B$2:$B$21,D4:D23)</f>
        <v>7629</v>
      </c>
      <c r="E25" s="7">
        <f>SUMPRODUCT(Products!$B$2:$B$21,E4:E23)</f>
        <v>8780.5</v>
      </c>
      <c r="F25" s="7">
        <f>SUMPRODUCT(Products!$B$2:$B$21,F4:F23)</f>
        <v>10652</v>
      </c>
      <c r="G25" s="7">
        <f>SUMPRODUCT(Products!$B$2:$B$21,G4:G23)</f>
        <v>11803.5</v>
      </c>
      <c r="H25" s="7">
        <f>SUMPRODUCT(Products!$B$2:$B$21,H4:H23)</f>
        <v>12955</v>
      </c>
      <c r="I25" s="7">
        <f>SUMPRODUCT(Products!$B$2:$B$21,I4:I23)</f>
        <v>14106.5</v>
      </c>
      <c r="J25" s="7">
        <f>SUMPRODUCT(Products!$B$2:$B$21,J4:J23)</f>
        <v>15978</v>
      </c>
      <c r="K25" s="7">
        <f>SUMPRODUCT(Products!$B$2:$B$21,K4:K23)</f>
        <v>16965</v>
      </c>
      <c r="L25" s="7">
        <f>SUMPRODUCT(Products!$B$2:$B$21,L4:L23)</f>
        <v>17787.5</v>
      </c>
      <c r="M25" s="7">
        <f>SUMPRODUCT(Products!$B$2:$B$21,M4:M23)</f>
        <v>18610</v>
      </c>
      <c r="N25" s="7">
        <f>SUMPRODUCT(Products!$B$2:$B$21,N4:N23)</f>
        <v>18610</v>
      </c>
      <c r="O25" s="7">
        <f>SUM(C25:N25)</f>
        <v>160354.5</v>
      </c>
    </row>
    <row r="26">
      <c r="A26" s="5" t="inlineStr">
        <is>
          <t>Contribution</t>
        </is>
      </c>
      <c r="C26" s="7">
        <f>SUMPRODUCT(Products!$D$2:$D$21,C4:C23)</f>
        <v>5077.5</v>
      </c>
      <c r="D26" s="7">
        <f>SUMPRODUCT(Products!$D$2:$D$21,D4:D23)</f>
        <v>5991</v>
      </c>
      <c r="E26" s="7">
        <f>SUMPRODUCT(Products!$D$2:$D$21,E4:E23)</f>
        <v>6904.5</v>
      </c>
      <c r="F26" s="7">
        <f>SUMPRODUCT(Products!$D$2:$D$21,F4:F23)</f>
        <v>8328</v>
      </c>
      <c r="G26" s="7">
        <f>SUMPRODUCT(Products!$D$2:$D$21,G4:G23)</f>
        <v>9241.5</v>
      </c>
      <c r="H26" s="7">
        <f>SUMPRODUCT(Products!$D$2:$D$21,H4:H23)</f>
        <v>10155</v>
      </c>
      <c r="I26" s="7">
        <f>SUMPRODUCT(Products!$D$2:$D$21,I4:I23)</f>
        <v>11068.5</v>
      </c>
      <c r="J26" s="7">
        <f>SUMPRODUCT(Products!$D$2:$D$21,J4:J23)</f>
        <v>12492</v>
      </c>
      <c r="K26" s="7">
        <f>SUMPRODUCT(Products!$D$2:$D$21,K4:K23)</f>
        <v>13275</v>
      </c>
      <c r="L26" s="7">
        <f>SUMPRODUCT(Products!$D$2:$D$21,L4:L23)</f>
        <v>13927.5</v>
      </c>
      <c r="M26" s="7">
        <f>SUMPRODUCT(Products!$D$2:$D$21,M4:M23)</f>
        <v>14580</v>
      </c>
      <c r="N26" s="7">
        <f>SUMPRODUCT(Products!$D$2:$D$21,N4:N23)</f>
        <v>14580</v>
      </c>
      <c r="O26" s="7">
        <f>SUM(C26:N26)</f>
        <v>125620.5</v>
      </c>
    </row>
    <row r="27">
      <c r="A27" s="5" t="inlineStr">
        <is>
          <t>Fixed costs</t>
        </is>
      </c>
      <c r="C27" s="7">
        <f>'Fixed costs'!$B$22</f>
        <v>7860</v>
      </c>
      <c r="D27" s="7">
        <f>'Fixed costs'!$B$22</f>
        <v>7860</v>
      </c>
      <c r="E27" s="7">
        <f>'Fixed costs'!$B$22</f>
        <v>7860</v>
      </c>
      <c r="F27" s="7">
        <f>'Fixed costs'!$B$22</f>
        <v>7860</v>
      </c>
      <c r="G27" s="7">
        <f>'Fixed costs'!$B$22</f>
        <v>7860</v>
      </c>
      <c r="H27" s="7">
        <f>'Fixed costs'!$B$22</f>
        <v>7860</v>
      </c>
      <c r="I27" s="7">
        <f>'Fixed costs'!$B$22</f>
        <v>7860</v>
      </c>
      <c r="J27" s="7">
        <f>'Fixed costs'!$B$22</f>
        <v>7860</v>
      </c>
      <c r="K27" s="7">
        <f>'Fixed costs'!$B$22</f>
        <v>7860</v>
      </c>
      <c r="L27" s="7">
        <f>'Fixed costs'!$B$22</f>
        <v>7860</v>
      </c>
      <c r="M27" s="7">
        <f>'Fixed costs'!$B$22</f>
        <v>7860</v>
      </c>
      <c r="N27" s="7">
        <f>'Fixed costs'!$B$22</f>
        <v>7860</v>
      </c>
      <c r="O27" s="7">
        <f>SUM(C27:N27)</f>
        <v>94320</v>
      </c>
    </row>
    <row r="28">
      <c r="A28" s="5" t="inlineStr">
        <is>
          <t>Profit</t>
        </is>
      </c>
      <c r="C28" s="7">
        <f>C26-C27</f>
        <v>-2782.5</v>
      </c>
      <c r="D28" s="7">
        <f>D26-D27</f>
        <v>-1869</v>
      </c>
      <c r="E28" s="7">
        <f>E26-E27</f>
        <v>-955.5</v>
      </c>
      <c r="F28" s="7">
        <f>F26-F27</f>
        <v>468</v>
      </c>
      <c r="G28" s="7">
        <f>G26-G27</f>
        <v>1381.5</v>
      </c>
      <c r="H28" s="7">
        <f>H26-H27</f>
        <v>2295</v>
      </c>
      <c r="I28" s="7">
        <f>I26-I27</f>
        <v>3208.5</v>
      </c>
      <c r="J28" s="7">
        <f>J26-J27</f>
        <v>4632</v>
      </c>
      <c r="K28" s="7">
        <f>K26-K27</f>
        <v>5415</v>
      </c>
      <c r="L28" s="7">
        <f>L26-L27</f>
        <v>6067.5</v>
      </c>
      <c r="M28" s="7">
        <f>M26-M27</f>
        <v>6720</v>
      </c>
      <c r="N28" s="7">
        <f>N26-N27</f>
        <v>6720</v>
      </c>
      <c r="O28" s="7">
        <f>SUM(C28:N28)</f>
        <v>31300.5</v>
      </c>
    </row>
    <row r="29">
      <c r="A29" s="5" t="inlineStr">
        <is>
          <t>Cash, start of year to date</t>
        </is>
      </c>
      <c r="C29" s="7">
        <f>C28</f>
        <v>-2782.5</v>
      </c>
      <c r="D29" s="7">
        <f>C29+D28</f>
        <v>-4651.5</v>
      </c>
      <c r="E29" s="7">
        <f>D29+E28</f>
        <v>-5607</v>
      </c>
      <c r="F29" s="7">
        <f>E29+F28</f>
        <v>-5139</v>
      </c>
      <c r="G29" s="7">
        <f>F29+G28</f>
        <v>-3757.5</v>
      </c>
      <c r="H29" s="7">
        <f>G29+H28</f>
        <v>-1462.5</v>
      </c>
      <c r="I29" s="7">
        <f>H29+I28</f>
        <v>1746</v>
      </c>
      <c r="J29" s="7">
        <f>I29+J28</f>
        <v>6378</v>
      </c>
      <c r="K29" s="7">
        <f>J29+K28</f>
        <v>11793</v>
      </c>
      <c r="L29" s="7">
        <f>K29+L28</f>
        <v>17860.5</v>
      </c>
      <c r="M29" s="7">
        <f>L29+M28</f>
        <v>24580.5</v>
      </c>
      <c r="N29" s="7">
        <f>M29+N28</f>
        <v>31300.5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-5607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9" t="n">
        <v>700</v>
      </c>
    </row>
    <row r="3">
      <c r="A3" t="inlineStr">
        <is>
          <t>Wages, one helper</t>
        </is>
      </c>
      <c r="B3" s="9" t="n">
        <v>4500</v>
      </c>
    </row>
    <row r="4">
      <c r="A4" t="inlineStr">
        <is>
          <t>Market and event fees</t>
        </is>
      </c>
      <c r="B4" s="9" t="n">
        <v>1400</v>
      </c>
    </row>
    <row r="5">
      <c r="A5" t="inlineStr">
        <is>
          <t>Propane</t>
        </is>
      </c>
      <c r="B5" s="9" t="n">
        <v>250</v>
      </c>
    </row>
    <row r="6">
      <c r="A6" t="inlineStr">
        <is>
          <t>Insurance</t>
        </is>
      </c>
      <c r="B6" s="9" t="n">
        <v>200</v>
      </c>
    </row>
    <row r="7">
      <c r="A7" t="inlineStr">
        <is>
          <t>Cart upkeep</t>
        </is>
      </c>
      <c r="B7" s="9" t="n">
        <v>300</v>
      </c>
    </row>
    <row r="8">
      <c r="A8" t="inlineStr">
        <is>
          <t>Register and software</t>
        </is>
      </c>
      <c r="B8" s="9" t="n">
        <v>60</v>
      </c>
    </row>
    <row r="9">
      <c r="A9" t="inlineStr">
        <is>
          <t>Ads</t>
        </is>
      </c>
      <c r="B9" s="9" t="n">
        <v>200</v>
      </c>
    </row>
    <row r="10">
      <c r="A10" t="inlineStr">
        <is>
          <t>Other</t>
        </is>
      </c>
      <c r="B10" s="9" t="n">
        <v>250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7860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Crepe cart with two griddles</t>
        </is>
      </c>
      <c r="B2" s="9" t="n">
        <v>14000</v>
      </c>
    </row>
    <row r="3">
      <c r="A3" t="inlineStr">
        <is>
          <t>Generator and coolers</t>
        </is>
      </c>
      <c r="B3" s="9" t="n">
        <v>3000</v>
      </c>
    </row>
    <row r="4">
      <c r="A4" t="inlineStr">
        <is>
          <t>Canopy and signs</t>
        </is>
      </c>
      <c r="B4" s="9" t="n">
        <v>1800</v>
      </c>
    </row>
    <row r="5">
      <c r="A5" t="inlineStr">
        <is>
          <t>Smallwares</t>
        </is>
      </c>
      <c r="B5" s="9" t="n">
        <v>1000</v>
      </c>
    </row>
    <row r="6">
      <c r="A6" t="inlineStr">
        <is>
          <t>Licenses and permits</t>
        </is>
      </c>
      <c r="B6" s="9" t="n">
        <v>900</v>
      </c>
    </row>
    <row r="7">
      <c r="A7" t="inlineStr">
        <is>
          <t>Opening inventory</t>
        </is>
      </c>
      <c r="B7" s="9" t="n">
        <v>800</v>
      </c>
    </row>
    <row r="8">
      <c r="A8" t="inlineStr">
        <is>
          <t>Commissary deposit</t>
        </is>
      </c>
      <c r="B8" s="9" t="n">
        <v>700</v>
      </c>
    </row>
    <row r="9">
      <c r="A9" t="inlineStr">
        <is>
          <t>Register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22600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32600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Crepe business plan: a crepe cart's first year</t>
        </is>
      </c>
    </row>
    <row r="2" ht="15" customHeight="1">
      <c r="A2" s="13" t="inlineStr">
        <is>
          <t>From the article: https://www.tarostack.com/articles/crepe-business-plan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