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Beverages, per $100 of sales</t>
        </is>
      </c>
      <c r="B2" s="2" t="n">
        <v>100</v>
      </c>
      <c r="C2" s="2" t="n">
        <v>52.5</v>
      </c>
      <c r="D2" s="2">
        <f>IF(OR(B2="",C2=""),"",B2-C2)</f>
        <v>47.5</v>
      </c>
      <c r="E2" s="3">
        <f>IF(OR(D2="",N(B2)=0),"",D2/B2)</f>
        <v>0.475</v>
      </c>
      <c r="F2" t="n">
        <v>150</v>
      </c>
    </row>
    <row r="3">
      <c r="A3" t="inlineStr">
        <is>
          <t>Snacks and candy, per $100</t>
        </is>
      </c>
      <c r="B3" s="2" t="n">
        <v>100</v>
      </c>
      <c r="C3" s="2" t="n">
        <v>54.5</v>
      </c>
      <c r="D3" s="2">
        <f>IF(OR(B3="",C3=""),"",B3-C3)</f>
        <v>45.5</v>
      </c>
      <c r="E3" s="3">
        <f>IF(OR(D3="",N(B3)=0),"",D3/B3)</f>
        <v>0.455</v>
      </c>
      <c r="F3" t="n">
        <v>90</v>
      </c>
    </row>
    <row r="4">
      <c r="A4" t="inlineStr">
        <is>
          <t>Dairy and eggs, per $100</t>
        </is>
      </c>
      <c r="B4" s="2" t="n">
        <v>100</v>
      </c>
      <c r="C4" s="2" t="n">
        <v>74.5</v>
      </c>
      <c r="D4" s="2">
        <f>IF(OR(B4="",C4=""),"",B4-C4)</f>
        <v>25.5</v>
      </c>
      <c r="E4" s="3">
        <f>IF(OR(D4="",N(B4)=0),"",D4/B4)</f>
        <v>0.255</v>
      </c>
      <c r="F4" t="n">
        <v>50</v>
      </c>
    </row>
    <row r="5">
      <c r="A5" t="inlineStr">
        <is>
          <t>Bakery and grab-and-go, per $100</t>
        </is>
      </c>
      <c r="B5" s="2" t="n">
        <v>100</v>
      </c>
      <c r="C5" s="2" t="n">
        <v>64.5</v>
      </c>
      <c r="D5" s="2">
        <f>IF(OR(B5="",C5=""),"",B5-C5)</f>
        <v>35.5</v>
      </c>
      <c r="E5" s="3">
        <f>IF(OR(D5="",N(B5)=0),"",D5/B5)</f>
        <v>0.355</v>
      </c>
      <c r="F5" t="n">
        <v>20</v>
      </c>
    </row>
    <row r="6">
      <c r="A6" t="inlineStr">
        <is>
          <t>Coffee bar, per $100</t>
        </is>
      </c>
      <c r="B6" s="2" t="n">
        <v>100</v>
      </c>
      <c r="C6" s="2" t="n">
        <v>29.5</v>
      </c>
      <c r="D6" s="2">
        <f>IF(OR(B6="",C6=""),"",B6-C6)</f>
        <v>70.5</v>
      </c>
      <c r="E6" s="3">
        <f>IF(OR(D6="",N(B6)=0),"",D6/B6)</f>
        <v>0.705</v>
      </c>
      <c r="F6" t="n">
        <v>40</v>
      </c>
    </row>
    <row r="7">
      <c r="A7" t="inlineStr">
        <is>
          <t>Household and health, per $100</t>
        </is>
      </c>
      <c r="B7" s="2" t="n">
        <v>100</v>
      </c>
      <c r="C7" s="2" t="n">
        <v>64.5</v>
      </c>
      <c r="D7" s="2">
        <f>IF(OR(B7="",C7=""),"",B7-C7)</f>
        <v>35.5</v>
      </c>
      <c r="E7" s="3">
        <f>IF(OR(D7="",N(B7)=0),"",D7/B7)</f>
        <v>0.355</v>
      </c>
      <c r="F7" t="n">
        <v>30</v>
      </c>
    </row>
    <row r="8">
      <c r="A8" t="inlineStr">
        <is>
          <t>Local products, per $100</t>
        </is>
      </c>
      <c r="B8" s="2" t="n">
        <v>100</v>
      </c>
      <c r="C8" s="2" t="n">
        <v>59.5</v>
      </c>
      <c r="D8" s="2">
        <f>IF(OR(B8="",C8=""),"",B8-C8)</f>
        <v>40.5</v>
      </c>
      <c r="E8" s="3">
        <f>IF(OR(D8="",N(B8)=0),"",D8/B8)</f>
        <v>0.405</v>
      </c>
      <c r="F8" t="n">
        <v>20</v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0.55</v>
      </c>
      <c r="D2" s="6" t="n">
        <v>0.6</v>
      </c>
      <c r="E2" s="6" t="n">
        <v>0.65</v>
      </c>
      <c r="F2" s="6" t="n">
        <v>0.7</v>
      </c>
      <c r="G2" s="6" t="n">
        <v>0.75</v>
      </c>
      <c r="H2" s="6" t="n">
        <v>0.8</v>
      </c>
      <c r="I2" s="6" t="n">
        <v>0.85</v>
      </c>
      <c r="J2" s="6" t="n">
        <v>0.9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Beverages, per $100 of sales (units)</v>
      </c>
      <c r="C4">
        <f>IF(Products!A2="","",ROUND(N(Products!F2)*C$2,0))</f>
        <v>83</v>
      </c>
      <c r="D4">
        <f>IF(Products!A2="","",ROUND(N(Products!F2)*D$2,0))</f>
        <v>90</v>
      </c>
      <c r="E4">
        <f>IF(Products!A2="","",ROUND(N(Products!F2)*E$2,0))</f>
        <v>98</v>
      </c>
      <c r="F4">
        <f>IF(Products!A2="","",ROUND(N(Products!F2)*F$2,0))</f>
        <v>105</v>
      </c>
      <c r="G4">
        <f>IF(Products!A2="","",ROUND(N(Products!F2)*G$2,0))</f>
        <v>113</v>
      </c>
      <c r="H4">
        <f>IF(Products!A2="","",ROUND(N(Products!F2)*H$2,0))</f>
        <v>120</v>
      </c>
      <c r="I4">
        <f>IF(Products!A2="","",ROUND(N(Products!F2)*I$2,0))</f>
        <v>128</v>
      </c>
      <c r="J4">
        <f>IF(Products!A2="","",ROUND(N(Products!F2)*J$2,0))</f>
        <v>135</v>
      </c>
      <c r="K4">
        <f>IF(Products!A2="","",ROUND(N(Products!F2)*K$2,0))</f>
        <v>140</v>
      </c>
      <c r="L4">
        <f>IF(Products!A2="","",ROUND(N(Products!F2)*L$2,0))</f>
        <v>144</v>
      </c>
      <c r="M4">
        <f>IF(Products!A2="","",ROUND(N(Products!F2)*M$2,0))</f>
        <v>150</v>
      </c>
      <c r="N4">
        <f>IF(Products!A2="","",ROUND(N(Products!F2)*N$2,0))</f>
        <v>150</v>
      </c>
      <c r="O4">
        <f>IF(Products!A2="","",SUM(C4:N4))</f>
        <v>1456</v>
      </c>
    </row>
    <row r="5">
      <c r="A5" t="str">
        <f>IF(Products!A3="","",Products!A3&amp;" (units)")</f>
        <v>Snacks and candy, per $100 (units)</v>
      </c>
      <c r="C5">
        <f>IF(Products!A3="","",ROUND(N(Products!F3)*C$2,0))</f>
        <v>50</v>
      </c>
      <c r="D5">
        <f>IF(Products!A3="","",ROUND(N(Products!F3)*D$2,0))</f>
        <v>54</v>
      </c>
      <c r="E5">
        <f>IF(Products!A3="","",ROUND(N(Products!F3)*E$2,0))</f>
        <v>59</v>
      </c>
      <c r="F5">
        <f>IF(Products!A3="","",ROUND(N(Products!F3)*F$2,0))</f>
        <v>63</v>
      </c>
      <c r="G5">
        <f>IF(Products!A3="","",ROUND(N(Products!F3)*G$2,0))</f>
        <v>68</v>
      </c>
      <c r="H5">
        <f>IF(Products!A3="","",ROUND(N(Products!F3)*H$2,0))</f>
        <v>72</v>
      </c>
      <c r="I5">
        <f>IF(Products!A3="","",ROUND(N(Products!F3)*I$2,0))</f>
        <v>77</v>
      </c>
      <c r="J5">
        <f>IF(Products!A3="","",ROUND(N(Products!F3)*J$2,0))</f>
        <v>81</v>
      </c>
      <c r="K5">
        <f>IF(Products!A3="","",ROUND(N(Products!F3)*K$2,0))</f>
        <v>84</v>
      </c>
      <c r="L5">
        <f>IF(Products!A3="","",ROUND(N(Products!F3)*L$2,0))</f>
        <v>86</v>
      </c>
      <c r="M5">
        <f>IF(Products!A3="","",ROUND(N(Products!F3)*M$2,0))</f>
        <v>90</v>
      </c>
      <c r="N5">
        <f>IF(Products!A3="","",ROUND(N(Products!F3)*N$2,0))</f>
        <v>90</v>
      </c>
      <c r="O5">
        <f>IF(Products!A3="","",SUM(C5:N5))</f>
        <v>874</v>
      </c>
    </row>
    <row r="6">
      <c r="A6" t="str">
        <f>IF(Products!A4="","",Products!A4&amp;" (units)")</f>
        <v>Dairy and eggs, per $100 (units)</v>
      </c>
      <c r="C6">
        <f>IF(Products!A4="","",ROUND(N(Products!F4)*C$2,0))</f>
        <v>28</v>
      </c>
      <c r="D6">
        <f>IF(Products!A4="","",ROUND(N(Products!F4)*D$2,0))</f>
        <v>30</v>
      </c>
      <c r="E6">
        <f>IF(Products!A4="","",ROUND(N(Products!F4)*E$2,0))</f>
        <v>33</v>
      </c>
      <c r="F6">
        <f>IF(Products!A4="","",ROUND(N(Products!F4)*F$2,0))</f>
        <v>35</v>
      </c>
      <c r="G6">
        <f>IF(Products!A4="","",ROUND(N(Products!F4)*G$2,0))</f>
        <v>38</v>
      </c>
      <c r="H6">
        <f>IF(Products!A4="","",ROUND(N(Products!F4)*H$2,0))</f>
        <v>40</v>
      </c>
      <c r="I6">
        <f>IF(Products!A4="","",ROUND(N(Products!F4)*I$2,0))</f>
        <v>43</v>
      </c>
      <c r="J6">
        <f>IF(Products!A4="","",ROUND(N(Products!F4)*J$2,0))</f>
        <v>45</v>
      </c>
      <c r="K6">
        <f>IF(Products!A4="","",ROUND(N(Products!F4)*K$2,0))</f>
        <v>47</v>
      </c>
      <c r="L6">
        <f>IF(Products!A4="","",ROUND(N(Products!F4)*L$2,0))</f>
        <v>48</v>
      </c>
      <c r="M6">
        <f>IF(Products!A4="","",ROUND(N(Products!F4)*M$2,0))</f>
        <v>50</v>
      </c>
      <c r="N6">
        <f>IF(Products!A4="","",ROUND(N(Products!F4)*N$2,0))</f>
        <v>50</v>
      </c>
      <c r="O6">
        <f>IF(Products!A4="","",SUM(C6:N6))</f>
        <v>487</v>
      </c>
    </row>
    <row r="7">
      <c r="A7" t="str">
        <f>IF(Products!A5="","",Products!A5&amp;" (units)")</f>
        <v>Bakery and grab-and-go, per $100 (units)</v>
      </c>
      <c r="C7">
        <f>IF(Products!A5="","",ROUND(N(Products!F5)*C$2,0))</f>
        <v>11</v>
      </c>
      <c r="D7">
        <f>IF(Products!A5="","",ROUND(N(Products!F5)*D$2,0))</f>
        <v>12</v>
      </c>
      <c r="E7">
        <f>IF(Products!A5="","",ROUND(N(Products!F5)*E$2,0))</f>
        <v>13</v>
      </c>
      <c r="F7">
        <f>IF(Products!A5="","",ROUND(N(Products!F5)*F$2,0))</f>
        <v>14</v>
      </c>
      <c r="G7">
        <f>IF(Products!A5="","",ROUND(N(Products!F5)*G$2,0))</f>
        <v>15</v>
      </c>
      <c r="H7">
        <f>IF(Products!A5="","",ROUND(N(Products!F5)*H$2,0))</f>
        <v>16</v>
      </c>
      <c r="I7">
        <f>IF(Products!A5="","",ROUND(N(Products!F5)*I$2,0))</f>
        <v>17</v>
      </c>
      <c r="J7">
        <f>IF(Products!A5="","",ROUND(N(Products!F5)*J$2,0))</f>
        <v>18</v>
      </c>
      <c r="K7">
        <f>IF(Products!A5="","",ROUND(N(Products!F5)*K$2,0))</f>
        <v>19</v>
      </c>
      <c r="L7">
        <f>IF(Products!A5="","",ROUND(N(Products!F5)*L$2,0))</f>
        <v>19</v>
      </c>
      <c r="M7">
        <f>IF(Products!A5="","",ROUND(N(Products!F5)*M$2,0))</f>
        <v>20</v>
      </c>
      <c r="N7">
        <f>IF(Products!A5="","",ROUND(N(Products!F5)*N$2,0))</f>
        <v>20</v>
      </c>
      <c r="O7">
        <f>IF(Products!A5="","",SUM(C7:N7))</f>
        <v>194</v>
      </c>
    </row>
    <row r="8">
      <c r="A8" t="str">
        <f>IF(Products!A6="","",Products!A6&amp;" (units)")</f>
        <v>Coffee bar, per $100 (units)</v>
      </c>
      <c r="C8">
        <f>IF(Products!A6="","",ROUND(N(Products!F6)*C$2,0))</f>
        <v>22</v>
      </c>
      <c r="D8">
        <f>IF(Products!A6="","",ROUND(N(Products!F6)*D$2,0))</f>
        <v>24</v>
      </c>
      <c r="E8">
        <f>IF(Products!A6="","",ROUND(N(Products!F6)*E$2,0))</f>
        <v>26</v>
      </c>
      <c r="F8">
        <f>IF(Products!A6="","",ROUND(N(Products!F6)*F$2,0))</f>
        <v>28</v>
      </c>
      <c r="G8">
        <f>IF(Products!A6="","",ROUND(N(Products!F6)*G$2,0))</f>
        <v>30</v>
      </c>
      <c r="H8">
        <f>IF(Products!A6="","",ROUND(N(Products!F6)*H$2,0))</f>
        <v>32</v>
      </c>
      <c r="I8">
        <f>IF(Products!A6="","",ROUND(N(Products!F6)*I$2,0))</f>
        <v>34</v>
      </c>
      <c r="J8">
        <f>IF(Products!A6="","",ROUND(N(Products!F6)*J$2,0))</f>
        <v>36</v>
      </c>
      <c r="K8">
        <f>IF(Products!A6="","",ROUND(N(Products!F6)*K$2,0))</f>
        <v>37</v>
      </c>
      <c r="L8">
        <f>IF(Products!A6="","",ROUND(N(Products!F6)*L$2,0))</f>
        <v>38</v>
      </c>
      <c r="M8">
        <f>IF(Products!A6="","",ROUND(N(Products!F6)*M$2,0))</f>
        <v>40</v>
      </c>
      <c r="N8">
        <f>IF(Products!A6="","",ROUND(N(Products!F6)*N$2,0))</f>
        <v>40</v>
      </c>
      <c r="O8">
        <f>IF(Products!A6="","",SUM(C8:N8))</f>
        <v>387</v>
      </c>
    </row>
    <row r="9">
      <c r="A9" t="str">
        <f>IF(Products!A7="","",Products!A7&amp;" (units)")</f>
        <v>Household and health, per $100 (units)</v>
      </c>
      <c r="C9">
        <f>IF(Products!A7="","",ROUND(N(Products!F7)*C$2,0))</f>
        <v>17</v>
      </c>
      <c r="D9">
        <f>IF(Products!A7="","",ROUND(N(Products!F7)*D$2,0))</f>
        <v>18</v>
      </c>
      <c r="E9">
        <f>IF(Products!A7="","",ROUND(N(Products!F7)*E$2,0))</f>
        <v>20</v>
      </c>
      <c r="F9">
        <f>IF(Products!A7="","",ROUND(N(Products!F7)*F$2,0))</f>
        <v>21</v>
      </c>
      <c r="G9">
        <f>IF(Products!A7="","",ROUND(N(Products!F7)*G$2,0))</f>
        <v>23</v>
      </c>
      <c r="H9">
        <f>IF(Products!A7="","",ROUND(N(Products!F7)*H$2,0))</f>
        <v>24</v>
      </c>
      <c r="I9">
        <f>IF(Products!A7="","",ROUND(N(Products!F7)*I$2,0))</f>
        <v>26</v>
      </c>
      <c r="J9">
        <f>IF(Products!A7="","",ROUND(N(Products!F7)*J$2,0))</f>
        <v>27</v>
      </c>
      <c r="K9">
        <f>IF(Products!A7="","",ROUND(N(Products!F7)*K$2,0))</f>
        <v>28</v>
      </c>
      <c r="L9">
        <f>IF(Products!A7="","",ROUND(N(Products!F7)*L$2,0))</f>
        <v>29</v>
      </c>
      <c r="M9">
        <f>IF(Products!A7="","",ROUND(N(Products!F7)*M$2,0))</f>
        <v>30</v>
      </c>
      <c r="N9">
        <f>IF(Products!A7="","",ROUND(N(Products!F7)*N$2,0))</f>
        <v>30</v>
      </c>
      <c r="O9">
        <f>IF(Products!A7="","",SUM(C9:N9))</f>
        <v>293</v>
      </c>
    </row>
    <row r="10">
      <c r="A10" t="str">
        <f>IF(Products!A8="","",Products!A8&amp;" (units)")</f>
        <v>Local products, per $100 (units)</v>
      </c>
      <c r="C10">
        <f>IF(Products!A8="","",ROUND(N(Products!F8)*C$2,0))</f>
        <v>11</v>
      </c>
      <c r="D10">
        <f>IF(Products!A8="","",ROUND(N(Products!F8)*D$2,0))</f>
        <v>12</v>
      </c>
      <c r="E10">
        <f>IF(Products!A8="","",ROUND(N(Products!F8)*E$2,0))</f>
        <v>13</v>
      </c>
      <c r="F10">
        <f>IF(Products!A8="","",ROUND(N(Products!F8)*F$2,0))</f>
        <v>14</v>
      </c>
      <c r="G10">
        <f>IF(Products!A8="","",ROUND(N(Products!F8)*G$2,0))</f>
        <v>15</v>
      </c>
      <c r="H10">
        <f>IF(Products!A8="","",ROUND(N(Products!F8)*H$2,0))</f>
        <v>16</v>
      </c>
      <c r="I10">
        <f>IF(Products!A8="","",ROUND(N(Products!F8)*I$2,0))</f>
        <v>17</v>
      </c>
      <c r="J10">
        <f>IF(Products!A8="","",ROUND(N(Products!F8)*J$2,0))</f>
        <v>18</v>
      </c>
      <c r="K10">
        <f>IF(Products!A8="","",ROUND(N(Products!F8)*K$2,0))</f>
        <v>19</v>
      </c>
      <c r="L10">
        <f>IF(Products!A8="","",ROUND(N(Products!F8)*L$2,0))</f>
        <v>19</v>
      </c>
      <c r="M10">
        <f>IF(Products!A8="","",ROUND(N(Products!F8)*M$2,0))</f>
        <v>20</v>
      </c>
      <c r="N10">
        <f>IF(Products!A8="","",ROUND(N(Products!F8)*N$2,0))</f>
        <v>20</v>
      </c>
      <c r="O10">
        <f>IF(Products!A8="","",SUM(C10:N10))</f>
        <v>194</v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22200</v>
      </c>
      <c r="D25" s="7">
        <f>SUMPRODUCT(Products!$B$2:$B$21,D4:D23)</f>
        <v>24000</v>
      </c>
      <c r="E25" s="7">
        <f>SUMPRODUCT(Products!$B$2:$B$21,E4:E23)</f>
        <v>26200</v>
      </c>
      <c r="F25" s="7">
        <f>SUMPRODUCT(Products!$B$2:$B$21,F4:F23)</f>
        <v>28000</v>
      </c>
      <c r="G25" s="7">
        <f>SUMPRODUCT(Products!$B$2:$B$21,G4:G23)</f>
        <v>30200</v>
      </c>
      <c r="H25" s="7">
        <f>SUMPRODUCT(Products!$B$2:$B$21,H4:H23)</f>
        <v>32000</v>
      </c>
      <c r="I25" s="7">
        <f>SUMPRODUCT(Products!$B$2:$B$21,I4:I23)</f>
        <v>34200</v>
      </c>
      <c r="J25" s="7">
        <f>SUMPRODUCT(Products!$B$2:$B$21,J4:J23)</f>
        <v>36000</v>
      </c>
      <c r="K25" s="7">
        <f>SUMPRODUCT(Products!$B$2:$B$21,K4:K23)</f>
        <v>37400</v>
      </c>
      <c r="L25" s="7">
        <f>SUMPRODUCT(Products!$B$2:$B$21,L4:L23)</f>
        <v>38300</v>
      </c>
      <c r="M25" s="7">
        <f>SUMPRODUCT(Products!$B$2:$B$21,M4:M23)</f>
        <v>40000</v>
      </c>
      <c r="N25" s="7">
        <f>SUMPRODUCT(Products!$B$2:$B$21,N4:N23)</f>
        <v>40000</v>
      </c>
      <c r="O25" s="7">
        <f>SUM(C25:N25)</f>
        <v>388500</v>
      </c>
    </row>
    <row r="26">
      <c r="A26" s="5" t="inlineStr">
        <is>
          <t>Contribution</t>
        </is>
      </c>
      <c r="C26" s="7">
        <f>SUMPRODUCT(Products!$D$2:$D$21,C4:C23)</f>
        <v>9922</v>
      </c>
      <c r="D26" s="7">
        <f>SUMPRODUCT(Products!$D$2:$D$21,D4:D23)</f>
        <v>10740</v>
      </c>
      <c r="E26" s="7">
        <f>SUMPRODUCT(Products!$D$2:$D$21,E4:E23)</f>
        <v>11712</v>
      </c>
      <c r="F26" s="7">
        <f>SUMPRODUCT(Products!$D$2:$D$21,F4:F23)</f>
        <v>12530</v>
      </c>
      <c r="G26" s="7">
        <f>SUMPRODUCT(Products!$D$2:$D$21,G4:G23)</f>
        <v>13502</v>
      </c>
      <c r="H26" s="7">
        <f>SUMPRODUCT(Products!$D$2:$D$21,H4:H23)</f>
        <v>14320</v>
      </c>
      <c r="I26" s="7">
        <f>SUMPRODUCT(Products!$D$2:$D$21,I4:I23)</f>
        <v>15292</v>
      </c>
      <c r="J26" s="7">
        <f>SUMPRODUCT(Products!$D$2:$D$21,J4:J23)</f>
        <v>16110</v>
      </c>
      <c r="K26" s="7">
        <f>SUMPRODUCT(Products!$D$2:$D$21,K4:K23)</f>
        <v>16717</v>
      </c>
      <c r="L26" s="7">
        <f>SUMPRODUCT(Products!$D$2:$D$21,L4:L23)</f>
        <v>17129.5</v>
      </c>
      <c r="M26" s="7">
        <f>SUMPRODUCT(Products!$D$2:$D$21,M4:M23)</f>
        <v>17900</v>
      </c>
      <c r="N26" s="7">
        <f>SUMPRODUCT(Products!$D$2:$D$21,N4:N23)</f>
        <v>17900</v>
      </c>
      <c r="O26" s="7">
        <f>SUM(C26:N26)</f>
        <v>173774.5</v>
      </c>
    </row>
    <row r="27">
      <c r="A27" s="5" t="inlineStr">
        <is>
          <t>Fixed costs</t>
        </is>
      </c>
      <c r="C27" s="7">
        <f>'Fixed costs'!$B$22</f>
        <v>13500</v>
      </c>
      <c r="D27" s="7">
        <f>'Fixed costs'!$B$22</f>
        <v>13500</v>
      </c>
      <c r="E27" s="7">
        <f>'Fixed costs'!$B$22</f>
        <v>13500</v>
      </c>
      <c r="F27" s="7">
        <f>'Fixed costs'!$B$22</f>
        <v>13500</v>
      </c>
      <c r="G27" s="7">
        <f>'Fixed costs'!$B$22</f>
        <v>13500</v>
      </c>
      <c r="H27" s="7">
        <f>'Fixed costs'!$B$22</f>
        <v>13500</v>
      </c>
      <c r="I27" s="7">
        <f>'Fixed costs'!$B$22</f>
        <v>13500</v>
      </c>
      <c r="J27" s="7">
        <f>'Fixed costs'!$B$22</f>
        <v>13500</v>
      </c>
      <c r="K27" s="7">
        <f>'Fixed costs'!$B$22</f>
        <v>13500</v>
      </c>
      <c r="L27" s="7">
        <f>'Fixed costs'!$B$22</f>
        <v>13500</v>
      </c>
      <c r="M27" s="7">
        <f>'Fixed costs'!$B$22</f>
        <v>13500</v>
      </c>
      <c r="N27" s="7">
        <f>'Fixed costs'!$B$22</f>
        <v>13500</v>
      </c>
      <c r="O27" s="7">
        <f>SUM(C27:N27)</f>
        <v>162000</v>
      </c>
    </row>
    <row r="28">
      <c r="A28" s="5" t="inlineStr">
        <is>
          <t>Profit</t>
        </is>
      </c>
      <c r="C28" s="7">
        <f>C26-C27</f>
        <v>-3578</v>
      </c>
      <c r="D28" s="7">
        <f>D26-D27</f>
        <v>-2760</v>
      </c>
      <c r="E28" s="7">
        <f>E26-E27</f>
        <v>-1788</v>
      </c>
      <c r="F28" s="7">
        <f>F26-F27</f>
        <v>-970</v>
      </c>
      <c r="G28" s="7">
        <f>G26-G27</f>
        <v>2</v>
      </c>
      <c r="H28" s="7">
        <f>H26-H27</f>
        <v>820</v>
      </c>
      <c r="I28" s="7">
        <f>I26-I27</f>
        <v>1792</v>
      </c>
      <c r="J28" s="7">
        <f>J26-J27</f>
        <v>2610</v>
      </c>
      <c r="K28" s="7">
        <f>K26-K27</f>
        <v>3217</v>
      </c>
      <c r="L28" s="7">
        <f>L26-L27</f>
        <v>3629.5</v>
      </c>
      <c r="M28" s="7">
        <f>M26-M27</f>
        <v>4400</v>
      </c>
      <c r="N28" s="7">
        <f>N26-N27</f>
        <v>4400</v>
      </c>
      <c r="O28" s="7">
        <f>SUM(C28:N28)</f>
        <v>11774.5</v>
      </c>
    </row>
    <row r="29">
      <c r="A29" s="5" t="inlineStr">
        <is>
          <t>Cash, start of year to date</t>
        </is>
      </c>
      <c r="C29" s="7">
        <f>C28</f>
        <v>-3578</v>
      </c>
      <c r="D29" s="7">
        <f>C29+D28</f>
        <v>-6338</v>
      </c>
      <c r="E29" s="7">
        <f>D29+E28</f>
        <v>-8126</v>
      </c>
      <c r="F29" s="7">
        <f>E29+F28</f>
        <v>-9096</v>
      </c>
      <c r="G29" s="7">
        <f>F29+G28</f>
        <v>-9094</v>
      </c>
      <c r="H29" s="7">
        <f>G29+H28</f>
        <v>-8274</v>
      </c>
      <c r="I29" s="7">
        <f>H29+I28</f>
        <v>-6482</v>
      </c>
      <c r="J29" s="7">
        <f>I29+J28</f>
        <v>-3872</v>
      </c>
      <c r="K29" s="7">
        <f>J29+K28</f>
        <v>-655</v>
      </c>
      <c r="L29" s="7">
        <f>K29+L28</f>
        <v>2974.5</v>
      </c>
      <c r="M29" s="7">
        <f>L29+M28</f>
        <v>7374.5</v>
      </c>
      <c r="N29" s="7">
        <f>M29+N28</f>
        <v>11774.5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5</v>
      </c>
    </row>
    <row r="34">
      <c r="A34" s="5" t="inlineStr">
        <is>
          <t>Lowest cash point in the year</t>
        </is>
      </c>
      <c r="C34" s="7">
        <f>MIN(C29:N29)</f>
        <v>-9096</v>
      </c>
    </row>
    <row r="35">
      <c r="A35" s="5" t="inlineStr">
        <is>
          <t>Working cash in the startup budget</t>
        </is>
      </c>
      <c r="C35" s="7">
        <f>Startup!B22</f>
        <v>30000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3800</v>
      </c>
    </row>
    <row r="3">
      <c r="A3" t="inlineStr">
        <is>
          <t>Wages</t>
        </is>
      </c>
      <c r="B3" s="9" t="n">
        <v>7200</v>
      </c>
    </row>
    <row r="4">
      <c r="A4" t="inlineStr">
        <is>
          <t>Utilities, coolers and lights</t>
        </is>
      </c>
      <c r="B4" s="9" t="n">
        <v>1400</v>
      </c>
    </row>
    <row r="5">
      <c r="A5" t="inlineStr">
        <is>
          <t>Insurance</t>
        </is>
      </c>
      <c r="B5" s="9" t="n">
        <v>400</v>
      </c>
    </row>
    <row r="6">
      <c r="A6" t="inlineStr">
        <is>
          <t>Register and software</t>
        </is>
      </c>
      <c r="B6" s="9" t="n">
        <v>200</v>
      </c>
    </row>
    <row r="7">
      <c r="A7" t="inlineStr">
        <is>
          <t>Other</t>
        </is>
      </c>
      <c r="B7" s="9" t="n">
        <v>500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13500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</t>
        </is>
      </c>
      <c r="B2" s="9" t="n">
        <v>45000</v>
      </c>
    </row>
    <row r="3">
      <c r="A3" t="inlineStr">
        <is>
          <t>Coolers, freezers and shelving</t>
        </is>
      </c>
      <c r="B3" s="9" t="n">
        <v>35000</v>
      </c>
    </row>
    <row r="4">
      <c r="A4" t="inlineStr">
        <is>
          <t>Build-out and signs</t>
        </is>
      </c>
      <c r="B4" s="9" t="n">
        <v>15000</v>
      </c>
    </row>
    <row r="5">
      <c r="A5" t="inlineStr">
        <is>
          <t>Lease deposit and first month</t>
        </is>
      </c>
      <c r="B5" s="9" t="n">
        <v>7600</v>
      </c>
    </row>
    <row r="6">
      <c r="A6" t="inlineStr">
        <is>
          <t>Register, scanners and cameras</t>
        </is>
      </c>
      <c r="B6" s="9" t="n">
        <v>4000</v>
      </c>
    </row>
    <row r="7">
      <c r="A7" t="inlineStr">
        <is>
          <t>Licenses and permits</t>
        </is>
      </c>
      <c r="B7" s="9" t="n">
        <v>2000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108600</v>
      </c>
    </row>
    <row r="22">
      <c r="A22" t="inlineStr">
        <is>
          <t>Working cash</t>
        </is>
      </c>
      <c r="B22" s="11" t="n">
        <v>30000</v>
      </c>
    </row>
    <row r="23">
      <c r="A23" s="5" t="inlineStr">
        <is>
          <t>Total to start</t>
        </is>
      </c>
      <c r="B23" s="10">
        <f>B21+B22</f>
        <v>138600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Convenience store business plan: a first year, categories by $100 of sales</t>
        </is>
      </c>
    </row>
    <row r="2" ht="15" customHeight="1">
      <c r="A2" s="13" t="inlineStr">
        <is>
          <t>From the article: https://www.tarostack.com/articles/convenience-store-business-plan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