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Latte, 12 oz</t>
        </is>
      </c>
      <c r="B2" s="2" t="n">
        <v>5.5</v>
      </c>
      <c r="C2" s="2" t="n">
        <v>1.24</v>
      </c>
      <c r="D2" s="2">
        <f>IF(OR(B2="",C2=""),"",B2-C2)</f>
        <v>4.26</v>
      </c>
      <c r="E2" s="3">
        <f>IF(OR(D2="",N(B2)=0),"",D2/B2)</f>
        <v>0.774545454545455</v>
      </c>
      <c r="F2" t="n">
        <v>1500</v>
      </c>
    </row>
    <row r="3">
      <c r="A3" t="inlineStr">
        <is>
          <t>Drip coffee, 12 oz</t>
        </is>
      </c>
      <c r="B3" s="2" t="n">
        <v>3</v>
      </c>
      <c r="C3" s="2" t="n">
        <v>0.55</v>
      </c>
      <c r="D3" s="2">
        <f>IF(OR(B3="",C3=""),"",B3-C3)</f>
        <v>2.45</v>
      </c>
      <c r="E3" s="3">
        <f>IF(OR(D3="",N(B3)=0),"",D3/B3)</f>
        <v>0.816666666666667</v>
      </c>
      <c r="F3" t="n">
        <v>700</v>
      </c>
    </row>
    <row r="4">
      <c r="A4" t="inlineStr">
        <is>
          <t>Cold brew, 16 oz</t>
        </is>
      </c>
      <c r="B4" s="2" t="n">
        <v>5</v>
      </c>
      <c r="C4" s="2" t="n">
        <v>1</v>
      </c>
      <c r="D4" s="2">
        <f>IF(OR(B4="",C4=""),"",B4-C4)</f>
        <v>4</v>
      </c>
      <c r="E4" s="3">
        <f>IF(OR(D4="",N(B4)=0),"",D4/B4)</f>
        <v>0.8</v>
      </c>
      <c r="F4" t="n">
        <v>500</v>
      </c>
    </row>
    <row r="5">
      <c r="A5" t="inlineStr">
        <is>
          <t>Pastry</t>
        </is>
      </c>
      <c r="B5" s="2" t="n">
        <v>4</v>
      </c>
      <c r="C5" s="2" t="n">
        <v>2.22</v>
      </c>
      <c r="D5" s="2">
        <f>IF(OR(B5="",C5=""),"",B5-C5)</f>
        <v>1.78</v>
      </c>
      <c r="E5" s="3">
        <f>IF(OR(D5="",N(B5)=0),"",D5/B5)</f>
        <v>0.445</v>
      </c>
      <c r="F5" t="n">
        <v>400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Latte, 12 oz (units)</v>
      </c>
      <c r="C4">
        <f>IF(Products!A2="","",ROUND(N(Products!F2)*C$2,0))</f>
        <v>525</v>
      </c>
      <c r="D4">
        <f>IF(Products!A2="","",ROUND(N(Products!F2)*D$2,0))</f>
        <v>630</v>
      </c>
      <c r="E4">
        <f>IF(Products!A2="","",ROUND(N(Products!F2)*E$2,0))</f>
        <v>735</v>
      </c>
      <c r="F4">
        <f>IF(Products!A2="","",ROUND(N(Products!F2)*F$2,0))</f>
        <v>840</v>
      </c>
      <c r="G4">
        <f>IF(Products!A2="","",ROUND(N(Products!F2)*G$2,0))</f>
        <v>945</v>
      </c>
      <c r="H4">
        <f>IF(Products!A2="","",ROUND(N(Products!F2)*H$2,0))</f>
        <v>1050</v>
      </c>
      <c r="I4">
        <f>IF(Products!A2="","",ROUND(N(Products!F2)*I$2,0))</f>
        <v>1155</v>
      </c>
      <c r="J4">
        <f>IF(Products!A2="","",ROUND(N(Products!F2)*J$2,0))</f>
        <v>1260</v>
      </c>
      <c r="K4">
        <f>IF(Products!A2="","",ROUND(N(Products!F2)*K$2,0))</f>
        <v>1350</v>
      </c>
      <c r="L4">
        <f>IF(Products!A2="","",ROUND(N(Products!F2)*L$2,0))</f>
        <v>1425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12915</v>
      </c>
    </row>
    <row r="5">
      <c r="A5" t="str">
        <f>IF(Products!A3="","",Products!A3&amp;" (units)")</f>
        <v>Drip coffee, 12 oz (units)</v>
      </c>
      <c r="C5">
        <f>IF(Products!A3="","",ROUND(N(Products!F3)*C$2,0))</f>
        <v>245</v>
      </c>
      <c r="D5">
        <f>IF(Products!A3="","",ROUND(N(Products!F3)*D$2,0))</f>
        <v>294</v>
      </c>
      <c r="E5">
        <f>IF(Products!A3="","",ROUND(N(Products!F3)*E$2,0))</f>
        <v>343</v>
      </c>
      <c r="F5">
        <f>IF(Products!A3="","",ROUND(N(Products!F3)*F$2,0))</f>
        <v>392</v>
      </c>
      <c r="G5">
        <f>IF(Products!A3="","",ROUND(N(Products!F3)*G$2,0))</f>
        <v>441</v>
      </c>
      <c r="H5">
        <f>IF(Products!A3="","",ROUND(N(Products!F3)*H$2,0))</f>
        <v>490</v>
      </c>
      <c r="I5">
        <f>IF(Products!A3="","",ROUND(N(Products!F3)*I$2,0))</f>
        <v>539</v>
      </c>
      <c r="J5">
        <f>IF(Products!A3="","",ROUND(N(Products!F3)*J$2,0))</f>
        <v>588</v>
      </c>
      <c r="K5">
        <f>IF(Products!A3="","",ROUND(N(Products!F3)*K$2,0))</f>
        <v>630</v>
      </c>
      <c r="L5">
        <f>IF(Products!A3="","",ROUND(N(Products!F3)*L$2,0))</f>
        <v>665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6027</v>
      </c>
    </row>
    <row r="6">
      <c r="A6" t="str">
        <f>IF(Products!A4="","",Products!A4&amp;" (units)")</f>
        <v>Cold brew, 16 oz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Pastry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196</v>
      </c>
      <c r="F7">
        <f>IF(Products!A5="","",ROUND(N(Products!F5)*F$2,0))</f>
        <v>224</v>
      </c>
      <c r="G7">
        <f>IF(Products!A5="","",ROUND(N(Products!F5)*G$2,0))</f>
        <v>252</v>
      </c>
      <c r="H7">
        <f>IF(Products!A5="","",ROUND(N(Products!F5)*H$2,0))</f>
        <v>280</v>
      </c>
      <c r="I7">
        <f>IF(Products!A5="","",ROUND(N(Products!F5)*I$2,0))</f>
        <v>308</v>
      </c>
      <c r="J7">
        <f>IF(Products!A5="","",ROUND(N(Products!F5)*J$2,0))</f>
        <v>336</v>
      </c>
      <c r="K7">
        <f>IF(Products!A5="","",ROUND(N(Products!F5)*K$2,0))</f>
        <v>360</v>
      </c>
      <c r="L7">
        <f>IF(Products!A5="","",ROUND(N(Products!F5)*L$2,0))</f>
        <v>380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3444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5057.5</v>
      </c>
      <c r="D25" s="7">
        <f>SUMPRODUCT(Products!$B$2:$B$21,D4:D23)</f>
        <v>6069</v>
      </c>
      <c r="E25" s="7">
        <f>SUMPRODUCT(Products!$B$2:$B$21,E4:E23)</f>
        <v>7080.5</v>
      </c>
      <c r="F25" s="7">
        <f>SUMPRODUCT(Products!$B$2:$B$21,F4:F23)</f>
        <v>8092</v>
      </c>
      <c r="G25" s="7">
        <f>SUMPRODUCT(Products!$B$2:$B$21,G4:G23)</f>
        <v>9103.5</v>
      </c>
      <c r="H25" s="7">
        <f>SUMPRODUCT(Products!$B$2:$B$21,H4:H23)</f>
        <v>10115</v>
      </c>
      <c r="I25" s="7">
        <f>SUMPRODUCT(Products!$B$2:$B$21,I4:I23)</f>
        <v>11126.5</v>
      </c>
      <c r="J25" s="7">
        <f>SUMPRODUCT(Products!$B$2:$B$21,J4:J23)</f>
        <v>12138</v>
      </c>
      <c r="K25" s="7">
        <f>SUMPRODUCT(Products!$B$2:$B$21,K4:K23)</f>
        <v>13005</v>
      </c>
      <c r="L25" s="7">
        <f>SUMPRODUCT(Products!$B$2:$B$21,L4:L23)</f>
        <v>13727.5</v>
      </c>
      <c r="M25" s="7">
        <f>SUMPRODUCT(Products!$B$2:$B$21,M4:M23)</f>
        <v>14450</v>
      </c>
      <c r="N25" s="7">
        <f>SUMPRODUCT(Products!$B$2:$B$21,N4:N23)</f>
        <v>14450</v>
      </c>
      <c r="O25" s="7">
        <f>SUM(C25:N25)</f>
        <v>124414.5</v>
      </c>
    </row>
    <row r="26">
      <c r="A26" s="5" t="inlineStr">
        <is>
          <t>Contribution</t>
        </is>
      </c>
      <c r="C26" s="7">
        <f>SUMPRODUCT(Products!$D$2:$D$21,C4:C23)</f>
        <v>3785.95</v>
      </c>
      <c r="D26" s="7">
        <f>SUMPRODUCT(Products!$D$2:$D$21,D4:D23)</f>
        <v>4543.14</v>
      </c>
      <c r="E26" s="7">
        <f>SUMPRODUCT(Products!$D$2:$D$21,E4:E23)</f>
        <v>5300.33</v>
      </c>
      <c r="F26" s="7">
        <f>SUMPRODUCT(Products!$D$2:$D$21,F4:F23)</f>
        <v>6057.52</v>
      </c>
      <c r="G26" s="7">
        <f>SUMPRODUCT(Products!$D$2:$D$21,G4:G23)</f>
        <v>6814.71</v>
      </c>
      <c r="H26" s="7">
        <f>SUMPRODUCT(Products!$D$2:$D$21,H4:H23)</f>
        <v>7571.9</v>
      </c>
      <c r="I26" s="7">
        <f>SUMPRODUCT(Products!$D$2:$D$21,I4:I23)</f>
        <v>8329.09</v>
      </c>
      <c r="J26" s="7">
        <f>SUMPRODUCT(Products!$D$2:$D$21,J4:J23)</f>
        <v>9086.28</v>
      </c>
      <c r="K26" s="7">
        <f>SUMPRODUCT(Products!$D$2:$D$21,K4:K23)</f>
        <v>9735.3</v>
      </c>
      <c r="L26" s="7">
        <f>SUMPRODUCT(Products!$D$2:$D$21,L4:L23)</f>
        <v>10276.15</v>
      </c>
      <c r="M26" s="7">
        <f>SUMPRODUCT(Products!$D$2:$D$21,M4:M23)</f>
        <v>10817</v>
      </c>
      <c r="N26" s="7">
        <f>SUMPRODUCT(Products!$D$2:$D$21,N4:N23)</f>
        <v>10817</v>
      </c>
      <c r="O26" s="7">
        <f>SUM(C26:N26)</f>
        <v>93134.37</v>
      </c>
    </row>
    <row r="27">
      <c r="A27" s="5" t="inlineStr">
        <is>
          <t>Fixed costs</t>
        </is>
      </c>
      <c r="C27" s="7">
        <f>'Fixed costs'!$B$22</f>
        <v>6800</v>
      </c>
      <c r="D27" s="7">
        <f>'Fixed costs'!$B$22</f>
        <v>6800</v>
      </c>
      <c r="E27" s="7">
        <f>'Fixed costs'!$B$22</f>
        <v>6800</v>
      </c>
      <c r="F27" s="7">
        <f>'Fixed costs'!$B$22</f>
        <v>6800</v>
      </c>
      <c r="G27" s="7">
        <f>'Fixed costs'!$B$22</f>
        <v>6800</v>
      </c>
      <c r="H27" s="7">
        <f>'Fixed costs'!$B$22</f>
        <v>6800</v>
      </c>
      <c r="I27" s="7">
        <f>'Fixed costs'!$B$22</f>
        <v>6800</v>
      </c>
      <c r="J27" s="7">
        <f>'Fixed costs'!$B$22</f>
        <v>6800</v>
      </c>
      <c r="K27" s="7">
        <f>'Fixed costs'!$B$22</f>
        <v>6800</v>
      </c>
      <c r="L27" s="7">
        <f>'Fixed costs'!$B$22</f>
        <v>6800</v>
      </c>
      <c r="M27" s="7">
        <f>'Fixed costs'!$B$22</f>
        <v>6800</v>
      </c>
      <c r="N27" s="7">
        <f>'Fixed costs'!$B$22</f>
        <v>6800</v>
      </c>
      <c r="O27" s="7">
        <f>SUM(C27:N27)</f>
        <v>81600</v>
      </c>
    </row>
    <row r="28">
      <c r="A28" s="5" t="inlineStr">
        <is>
          <t>Profit</t>
        </is>
      </c>
      <c r="C28" s="7">
        <f>C26-C27</f>
        <v>-3014.05</v>
      </c>
      <c r="D28" s="7">
        <f>D26-D27</f>
        <v>-2256.86</v>
      </c>
      <c r="E28" s="7">
        <f>E26-E27</f>
        <v>-1499.67</v>
      </c>
      <c r="F28" s="7">
        <f>F26-F27</f>
        <v>-742.480000000001</v>
      </c>
      <c r="G28" s="7">
        <f>G26-G27</f>
        <v>14.71</v>
      </c>
      <c r="H28" s="7">
        <f>H26-H27</f>
        <v>771.9</v>
      </c>
      <c r="I28" s="7">
        <f>I26-I27</f>
        <v>1529.09</v>
      </c>
      <c r="J28" s="7">
        <f>J26-J27</f>
        <v>2286.28</v>
      </c>
      <c r="K28" s="7">
        <f>K26-K27</f>
        <v>2935.3</v>
      </c>
      <c r="L28" s="7">
        <f>L26-L27</f>
        <v>3476.15</v>
      </c>
      <c r="M28" s="7">
        <f>M26-M27</f>
        <v>4017</v>
      </c>
      <c r="N28" s="7">
        <f>N26-N27</f>
        <v>4017</v>
      </c>
      <c r="O28" s="7">
        <f>SUM(C28:N28)</f>
        <v>11534.37</v>
      </c>
    </row>
    <row r="29">
      <c r="A29" s="5" t="inlineStr">
        <is>
          <t>Cash, start of year to date</t>
        </is>
      </c>
      <c r="C29" s="7">
        <f>C28</f>
        <v>-3014.05</v>
      </c>
      <c r="D29" s="7">
        <f>C29+D28</f>
        <v>-5270.91</v>
      </c>
      <c r="E29" s="7">
        <f>D29+E28</f>
        <v>-6770.58</v>
      </c>
      <c r="F29" s="7">
        <f>E29+F28</f>
        <v>-7513.06</v>
      </c>
      <c r="G29" s="7">
        <f>F29+G28</f>
        <v>-7498.35</v>
      </c>
      <c r="H29" s="7">
        <f>G29+H28</f>
        <v>-6726.45</v>
      </c>
      <c r="I29" s="7">
        <f>H29+I28</f>
        <v>-5197.36</v>
      </c>
      <c r="J29" s="7">
        <f>I29+J28</f>
        <v>-2911.08</v>
      </c>
      <c r="K29" s="7">
        <f>J29+K28</f>
        <v>24.2199999999966</v>
      </c>
      <c r="L29" s="7">
        <f>K29+L28</f>
        <v>3500.37</v>
      </c>
      <c r="M29" s="7">
        <f>L29+M28</f>
        <v>7517.37</v>
      </c>
      <c r="N29" s="7">
        <f>M29+N28</f>
        <v>11534.37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-7513.06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part-time barista</t>
        </is>
      </c>
      <c r="B2" s="9" t="n">
        <v>4000</v>
      </c>
    </row>
    <row r="3">
      <c r="A3" t="inlineStr">
        <is>
          <t>Truck fuel and generator</t>
        </is>
      </c>
      <c r="B3" s="9" t="n">
        <v>700</v>
      </c>
    </row>
    <row r="4">
      <c r="A4" t="inlineStr">
        <is>
          <t>Site and event fees</t>
        </is>
      </c>
      <c r="B4" s="9" t="n">
        <v>600</v>
      </c>
    </row>
    <row r="5">
      <c r="A5" t="inlineStr">
        <is>
          <t>Commissary kitchen</t>
        </is>
      </c>
      <c r="B5" s="9" t="n">
        <v>500</v>
      </c>
    </row>
    <row r="6">
      <c r="A6" t="inlineStr">
        <is>
          <t>Insurance</t>
        </is>
      </c>
      <c r="B6" s="9" t="n">
        <v>300</v>
      </c>
    </row>
    <row r="7">
      <c r="A7" t="inlineStr">
        <is>
          <t>Truck upkeep</t>
        </is>
      </c>
      <c r="B7" s="9" t="n">
        <v>300</v>
      </c>
    </row>
    <row r="8">
      <c r="A8" t="inlineStr">
        <is>
          <t>Register and software</t>
        </is>
      </c>
      <c r="B8" s="9" t="n">
        <v>100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coffee truck, built out</t>
        </is>
      </c>
      <c r="B2" s="9" t="n">
        <v>65000</v>
      </c>
    </row>
    <row r="3">
      <c r="A3" t="inlineStr">
        <is>
          <t>Espresso machine and grinders</t>
        </is>
      </c>
      <c r="B3" s="9" t="n">
        <v>18000</v>
      </c>
    </row>
    <row r="4">
      <c r="A4" t="inlineStr">
        <is>
          <t>Generator</t>
        </is>
      </c>
      <c r="B4" s="9" t="n">
        <v>3000</v>
      </c>
    </row>
    <row r="5">
      <c r="A5" t="inlineStr">
        <is>
          <t>Branding and wrap</t>
        </is>
      </c>
      <c r="B5" s="9" t="n">
        <v>2500</v>
      </c>
    </row>
    <row r="6">
      <c r="A6" t="inlineStr">
        <is>
          <t>Permits and licenses</t>
        </is>
      </c>
      <c r="B6" s="9" t="n">
        <v>1500</v>
      </c>
    </row>
    <row r="7">
      <c r="A7" t="inlineStr">
        <is>
          <t>Opening inventory</t>
        </is>
      </c>
      <c r="B7" s="9" t="n">
        <v>1500</v>
      </c>
    </row>
    <row r="8">
      <c r="A8" t="inlineStr">
        <is>
          <t>Register</t>
        </is>
      </c>
      <c r="B8" s="9" t="n">
        <v>1000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92500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102500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Coffee truck business plan: a mobile espresso truck's first year</t>
        </is>
      </c>
    </row>
    <row r="2" ht="15" customHeight="1">
      <c r="A2" s="13" t="inlineStr">
        <is>
          <t>From the article: https://www.tarostack.com/articles/coffee-truck-business-plan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