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Laundry powder, 2 lb pouch, direct</t>
        </is>
      </c>
      <c r="B2" s="2" t="n">
        <v>18</v>
      </c>
      <c r="C2" s="2" t="n">
        <v>5.37</v>
      </c>
      <c r="D2" s="2">
        <f>IF(OR(B2="",C2=""),"",B2-C2)</f>
        <v>12.63</v>
      </c>
      <c r="E2" s="3">
        <f>IF(OR(D2="",N(B2)=0),"",D2/B2)</f>
        <v>0.701666666666667</v>
      </c>
      <c r="F2" t="n">
        <v>200</v>
      </c>
    </row>
    <row r="3" ht="30" customHeight="1">
      <c r="A3" s="4" t="inlineStr">
        <is>
          <t>Laundry powder, 2 lb pouch, wholesale</t>
        </is>
      </c>
      <c r="B3" s="5" t="n">
        <v>10</v>
      </c>
      <c r="C3" s="5" t="n">
        <v>4.98</v>
      </c>
      <c r="D3" s="5">
        <f>IF(OR(B3="",C3=""),"",B3-C3)</f>
        <v>5.02</v>
      </c>
      <c r="E3" s="6">
        <f>IF(OR(D3="",N(B3)=0),"",D3/B3)</f>
        <v>0.502</v>
      </c>
      <c r="F3" s="7" t="n">
        <v>300</v>
      </c>
    </row>
    <row r="4">
      <c r="A4" t="inlineStr">
        <is>
          <t>All-purpose spray, 16 oz glass</t>
        </is>
      </c>
      <c r="B4" s="2" t="n">
        <v>14</v>
      </c>
      <c r="C4" s="2" t="n">
        <v>4.72</v>
      </c>
      <c r="D4" s="2">
        <f>IF(OR(B4="",C4=""),"",B4-C4)</f>
        <v>9.28</v>
      </c>
      <c r="E4" s="3">
        <f>IF(OR(D4="",N(B4)=0),"",D4/B4)</f>
        <v>0.662857142857143</v>
      </c>
      <c r="F4" t="n">
        <v>250</v>
      </c>
    </row>
    <row r="5" ht="30" customHeight="1">
      <c r="A5" s="4" t="inlineStr">
        <is>
          <t>All-purpose concentrate, gallon, for refill shops</t>
        </is>
      </c>
      <c r="B5" s="5" t="n">
        <v>38</v>
      </c>
      <c r="C5" s="5" t="n">
        <v>11.73</v>
      </c>
      <c r="D5" s="5">
        <f>IF(OR(B5="",C5=""),"",B5-C5)</f>
        <v>26.27</v>
      </c>
      <c r="E5" s="6">
        <f>IF(OR(D5="",N(B5)=0),"",D5/B5)</f>
        <v>0.691315789473684</v>
      </c>
      <c r="F5" s="7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Laundry powder, 2 lb pouch, direct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Laundry powder, 2 lb pouch, wholesale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>All-purpose spray, 16 oz glass (units)</v>
      </c>
      <c r="C6">
        <f>IF(Products!A4="","",ROUND(N(Products!F4)*C$2,0))</f>
        <v>38</v>
      </c>
      <c r="D6">
        <f>IF(Products!A4="","",ROUND(N(Products!F4)*D$2,0))</f>
        <v>50</v>
      </c>
      <c r="E6">
        <f>IF(Products!A4="","",ROUND(N(Products!F4)*E$2,0))</f>
        <v>63</v>
      </c>
      <c r="F6">
        <f>IF(Products!A4="","",ROUND(N(Products!F4)*F$2,0))</f>
        <v>75</v>
      </c>
      <c r="G6">
        <f>IF(Products!A4="","",ROUND(N(Products!F4)*G$2,0))</f>
        <v>100</v>
      </c>
      <c r="H6">
        <f>IF(Products!A4="","",ROUND(N(Products!F4)*H$2,0))</f>
        <v>125</v>
      </c>
      <c r="I6">
        <f>IF(Products!A4="","",ROUND(N(Products!F4)*I$2,0))</f>
        <v>150</v>
      </c>
      <c r="J6">
        <f>IF(Products!A4="","",ROUND(N(Products!F4)*J$2,0))</f>
        <v>175</v>
      </c>
      <c r="K6">
        <f>IF(Products!A4="","",ROUND(N(Products!F4)*K$2,0))</f>
        <v>200</v>
      </c>
      <c r="L6">
        <f>IF(Products!A4="","",ROUND(N(Products!F4)*L$2,0))</f>
        <v>225</v>
      </c>
      <c r="M6">
        <f>IF(Products!A4="","",ROUND(N(Products!F4)*M$2,0))</f>
        <v>250</v>
      </c>
      <c r="N6">
        <f>IF(Products!A4="","",ROUND(N(Products!F4)*N$2,0))</f>
        <v>250</v>
      </c>
      <c r="O6">
        <f>IF(Products!A4="","",SUM(C6:N6))</f>
        <v>1701</v>
      </c>
    </row>
    <row r="7">
      <c r="A7" t="str">
        <f>IF(Products!A5="","",Products!A5&amp;" (units)")</f>
        <v>All-purpose concentrate, gallon, for refill shops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1750</v>
      </c>
      <c r="D25" s="11">
        <f>SUMPRODUCT(Products!$B$2:$B$21,D4:D23)</f>
        <v>2324</v>
      </c>
      <c r="E25" s="11">
        <f>SUMPRODUCT(Products!$B$2:$B$21,E4:E23)</f>
        <v>2912</v>
      </c>
      <c r="F25" s="11">
        <f>SUMPRODUCT(Products!$B$2:$B$21,F4:F23)</f>
        <v>3486</v>
      </c>
      <c r="G25" s="11">
        <f>SUMPRODUCT(Products!$B$2:$B$21,G4:G23)</f>
        <v>4648</v>
      </c>
      <c r="H25" s="11">
        <f>SUMPRODUCT(Products!$B$2:$B$21,H4:H23)</f>
        <v>5810</v>
      </c>
      <c r="I25" s="11">
        <f>SUMPRODUCT(Products!$B$2:$B$21,I4:I23)</f>
        <v>6972</v>
      </c>
      <c r="J25" s="11">
        <f>SUMPRODUCT(Products!$B$2:$B$21,J4:J23)</f>
        <v>8134</v>
      </c>
      <c r="K25" s="11">
        <f>SUMPRODUCT(Products!$B$2:$B$21,K4:K23)</f>
        <v>9296</v>
      </c>
      <c r="L25" s="11">
        <f>SUMPRODUCT(Products!$B$2:$B$21,L4:L23)</f>
        <v>10458</v>
      </c>
      <c r="M25" s="11">
        <f>SUMPRODUCT(Products!$B$2:$B$21,M4:M23)</f>
        <v>11620</v>
      </c>
      <c r="N25" s="11">
        <f>SUMPRODUCT(Products!$B$2:$B$21,N4:N23)</f>
        <v>11620</v>
      </c>
      <c r="O25" s="11">
        <f>SUM(C25:N25)</f>
        <v>79030</v>
      </c>
    </row>
    <row r="26">
      <c r="A26" s="9" t="inlineStr">
        <is>
          <t>Contribution</t>
        </is>
      </c>
      <c r="C26" s="11">
        <f>SUMPRODUCT(Products!$D$2:$D$21,C4:C23)</f>
        <v>1115.06</v>
      </c>
      <c r="D26" s="11">
        <f>SUMPRODUCT(Products!$D$2:$D$21,D4:D23)</f>
        <v>1480.56</v>
      </c>
      <c r="E26" s="11">
        <f>SUMPRODUCT(Products!$D$2:$D$21,E4:E23)</f>
        <v>1855.34</v>
      </c>
      <c r="F26" s="11">
        <f>SUMPRODUCT(Products!$D$2:$D$21,F4:F23)</f>
        <v>2220.84</v>
      </c>
      <c r="G26" s="11">
        <f>SUMPRODUCT(Products!$D$2:$D$21,G4:G23)</f>
        <v>2961.12</v>
      </c>
      <c r="H26" s="11">
        <f>SUMPRODUCT(Products!$D$2:$D$21,H4:H23)</f>
        <v>3701.4</v>
      </c>
      <c r="I26" s="11">
        <f>SUMPRODUCT(Products!$D$2:$D$21,I4:I23)</f>
        <v>4441.68</v>
      </c>
      <c r="J26" s="11">
        <f>SUMPRODUCT(Products!$D$2:$D$21,J4:J23)</f>
        <v>5181.96</v>
      </c>
      <c r="K26" s="11">
        <f>SUMPRODUCT(Products!$D$2:$D$21,K4:K23)</f>
        <v>5922.24</v>
      </c>
      <c r="L26" s="11">
        <f>SUMPRODUCT(Products!$D$2:$D$21,L4:L23)</f>
        <v>6662.52</v>
      </c>
      <c r="M26" s="11">
        <f>SUMPRODUCT(Products!$D$2:$D$21,M4:M23)</f>
        <v>7402.8</v>
      </c>
      <c r="N26" s="11">
        <f>SUMPRODUCT(Products!$D$2:$D$21,N4:N23)</f>
        <v>7402.8</v>
      </c>
      <c r="O26" s="11">
        <f>SUM(C26:N26)</f>
        <v>50348.32</v>
      </c>
    </row>
    <row r="27">
      <c r="A27" s="9" t="inlineStr">
        <is>
          <t>Fixed costs</t>
        </is>
      </c>
      <c r="C27" s="11">
        <f>'Fixed costs'!$B$22</f>
        <v>725</v>
      </c>
      <c r="D27" s="11">
        <f>'Fixed costs'!$B$22</f>
        <v>725</v>
      </c>
      <c r="E27" s="11">
        <f>'Fixed costs'!$B$22</f>
        <v>725</v>
      </c>
      <c r="F27" s="11">
        <f>'Fixed costs'!$B$22</f>
        <v>725</v>
      </c>
      <c r="G27" s="11">
        <f>'Fixed costs'!$B$22</f>
        <v>725</v>
      </c>
      <c r="H27" s="11">
        <f>'Fixed costs'!$B$22</f>
        <v>725</v>
      </c>
      <c r="I27" s="11">
        <f>'Fixed costs'!$B$22</f>
        <v>725</v>
      </c>
      <c r="J27" s="11">
        <f>'Fixed costs'!$B$22</f>
        <v>725</v>
      </c>
      <c r="K27" s="11">
        <f>'Fixed costs'!$B$22</f>
        <v>725</v>
      </c>
      <c r="L27" s="11">
        <f>'Fixed costs'!$B$22</f>
        <v>725</v>
      </c>
      <c r="M27" s="11">
        <f>'Fixed costs'!$B$22</f>
        <v>725</v>
      </c>
      <c r="N27" s="11">
        <f>'Fixed costs'!$B$22</f>
        <v>725</v>
      </c>
      <c r="O27" s="11">
        <f>SUM(C27:N27)</f>
        <v>8700</v>
      </c>
    </row>
    <row r="28">
      <c r="A28" s="9" t="inlineStr">
        <is>
          <t>Profit</t>
        </is>
      </c>
      <c r="C28" s="11">
        <f>C26-C27</f>
        <v>390.06</v>
      </c>
      <c r="D28" s="11">
        <f>D26-D27</f>
        <v>755.56</v>
      </c>
      <c r="E28" s="11">
        <f>E26-E27</f>
        <v>1130.34</v>
      </c>
      <c r="F28" s="11">
        <f>F26-F27</f>
        <v>1495.84</v>
      </c>
      <c r="G28" s="11">
        <f>G26-G27</f>
        <v>2236.12</v>
      </c>
      <c r="H28" s="11">
        <f>H26-H27</f>
        <v>2976.4</v>
      </c>
      <c r="I28" s="11">
        <f>I26-I27</f>
        <v>3716.68</v>
      </c>
      <c r="J28" s="11">
        <f>J26-J27</f>
        <v>4456.96</v>
      </c>
      <c r="K28" s="11">
        <f>K26-K27</f>
        <v>5197.24</v>
      </c>
      <c r="L28" s="11">
        <f>L26-L27</f>
        <v>5937.52</v>
      </c>
      <c r="M28" s="11">
        <f>M26-M27</f>
        <v>6677.8</v>
      </c>
      <c r="N28" s="11">
        <f>N26-N27</f>
        <v>6677.8</v>
      </c>
      <c r="O28" s="11">
        <f>SUM(C28:N28)</f>
        <v>41648.32</v>
      </c>
    </row>
    <row r="29">
      <c r="A29" s="9" t="inlineStr">
        <is>
          <t>Cash, start of year to date</t>
        </is>
      </c>
      <c r="C29" s="11">
        <f>C28</f>
        <v>390.06</v>
      </c>
      <c r="D29" s="11">
        <f>C29+D28</f>
        <v>1145.62</v>
      </c>
      <c r="E29" s="11">
        <f>D29+E28</f>
        <v>2275.96</v>
      </c>
      <c r="F29" s="11">
        <f>E29+F28</f>
        <v>3771.8</v>
      </c>
      <c r="G29" s="11">
        <f>F29+G28</f>
        <v>6007.92</v>
      </c>
      <c r="H29" s="11">
        <f>G29+H28</f>
        <v>8984.32</v>
      </c>
      <c r="I29" s="11">
        <f>H29+I28</f>
        <v>12701</v>
      </c>
      <c r="J29" s="11">
        <f>I29+J28</f>
        <v>17157.96</v>
      </c>
      <c r="K29" s="11">
        <f>J29+K28</f>
        <v>22355.2</v>
      </c>
      <c r="L29" s="11">
        <f>K29+L28</f>
        <v>28292.72</v>
      </c>
      <c r="M29" s="11">
        <f>L29+M28</f>
        <v>34970.52</v>
      </c>
      <c r="N29" s="11">
        <f>M29+N28</f>
        <v>41648.32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390.06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Workshop rent</t>
        </is>
      </c>
      <c r="B2" s="13" t="n">
        <v>350</v>
      </c>
    </row>
    <row r="3">
      <c r="A3" t="inlineStr">
        <is>
          <t>Market fees, averaged</t>
        </is>
      </c>
      <c r="B3" s="13" t="n">
        <v>150</v>
      </c>
    </row>
    <row r="4">
      <c r="A4" t="inlineStr">
        <is>
          <t>Marketing and samples</t>
        </is>
      </c>
      <c r="B4" s="13" t="n">
        <v>100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725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Powder mixer, drums and scoops</t>
        </is>
      </c>
      <c r="B2" s="13" t="n">
        <v>450</v>
      </c>
    </row>
    <row r="3">
      <c r="A3" t="inlineStr">
        <is>
          <t>Scales</t>
        </is>
      </c>
      <c r="B3" s="13" t="n">
        <v>150</v>
      </c>
    </row>
    <row r="4">
      <c r="A4" t="inlineStr">
        <is>
          <t>First ingredients</t>
        </is>
      </c>
      <c r="B4" s="13" t="n">
        <v>600</v>
      </c>
    </row>
    <row r="5" ht="30" customHeight="1">
      <c r="A5" s="4" t="inlineStr">
        <is>
          <t>Pouches, bottles, triggers and jugs, first order</t>
        </is>
      </c>
      <c r="B5" s="15" t="n">
        <v>1200</v>
      </c>
    </row>
    <row r="6">
      <c r="A6" t="inlineStr">
        <is>
          <t>Label design and first labels</t>
        </is>
      </c>
      <c r="B6" s="13" t="n">
        <v>400</v>
      </c>
    </row>
    <row r="7">
      <c r="A7" t="inlineStr">
        <is>
          <t>Market tent and display</t>
        </is>
      </c>
      <c r="B7" s="13" t="n">
        <v>450</v>
      </c>
    </row>
    <row r="8">
      <c r="A8" t="inlineStr">
        <is>
          <t>Website</t>
        </is>
      </c>
      <c r="B8" s="13" t="n">
        <v>200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3450</v>
      </c>
    </row>
    <row r="22">
      <c r="A22" t="inlineStr">
        <is>
          <t>Working cash</t>
        </is>
      </c>
      <c r="B22" s="16" t="n">
        <v>2500</v>
      </c>
    </row>
    <row r="23">
      <c r="A23" s="9" t="inlineStr">
        <is>
          <t>Total to start</t>
        </is>
      </c>
      <c r="B23" s="14">
        <f>B21+B22</f>
        <v>5950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Cleaning products business plan: first-year numbers</t>
        </is>
      </c>
    </row>
    <row r="2" ht="15" customHeight="1">
      <c r="A2" s="4" t="inlineStr">
        <is>
          <t>From the article: https://www.tarostack.com/articles/cleaning-products-business-plan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