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Chai concentrate, 32 oz, online and markets</t>
        </is>
      </c>
      <c r="B2" s="3" t="n">
        <v>14</v>
      </c>
      <c r="C2" s="3" t="n">
        <v>4.57</v>
      </c>
      <c r="D2" s="3">
        <f>IF(OR(B2="",C2=""),"",B2-C2)</f>
        <v>9.43</v>
      </c>
      <c r="E2" s="4">
        <f>IF(OR(D2="",N(B2)=0),"",D2/B2)</f>
        <v>0.673571428571429</v>
      </c>
      <c r="F2" s="5" t="n">
        <v>200</v>
      </c>
    </row>
    <row r="3" ht="30" customHeight="1">
      <c r="A3" s="2" t="inlineStr">
        <is>
          <t>Chai concentrate, 32 oz, to grocers</t>
        </is>
      </c>
      <c r="B3" s="3" t="n">
        <v>8.5</v>
      </c>
      <c r="C3" s="3" t="n">
        <v>4.55</v>
      </c>
      <c r="D3" s="3">
        <f>IF(OR(B3="",C3=""),"",B3-C3)</f>
        <v>3.95</v>
      </c>
      <c r="E3" s="4">
        <f>IF(OR(D3="",N(B3)=0),"",D3/B3)</f>
        <v>0.464705882352941</v>
      </c>
      <c r="F3" s="5" t="n">
        <v>300</v>
      </c>
    </row>
    <row r="4" ht="30" customHeight="1">
      <c r="A4" s="2" t="inlineStr">
        <is>
          <t>Chai concentrate, gallon jug, to cafés</t>
        </is>
      </c>
      <c r="B4" s="3" t="n">
        <v>32</v>
      </c>
      <c r="C4" s="3" t="n">
        <v>15.6</v>
      </c>
      <c r="D4" s="3">
        <f>IF(OR(B4="",C4=""),"",B4-C4)</f>
        <v>16.4</v>
      </c>
      <c r="E4" s="4">
        <f>IF(OR(D4="",N(B4)=0),"",D4/B4)</f>
        <v>0.5125</v>
      </c>
      <c r="F4" s="5" t="n">
        <v>40</v>
      </c>
    </row>
    <row r="5" ht="30" customHeight="1">
      <c r="A5" s="2" t="inlineStr">
        <is>
          <t>Chai latte, 12 oz, at the market stall</t>
        </is>
      </c>
      <c r="B5" s="3" t="n">
        <v>5.5</v>
      </c>
      <c r="C5" s="3" t="n">
        <v>1.64</v>
      </c>
      <c r="D5" s="3">
        <f>IF(OR(B5="",C5=""),"",B5-C5)</f>
        <v>3.86</v>
      </c>
      <c r="E5" s="4">
        <f>IF(OR(D5="",N(B5)=0),"",D5/B5)</f>
        <v>0.701818181818182</v>
      </c>
      <c r="F5" s="5" t="n">
        <v>500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Chai concentrate, 32 oz, online and markets (units)</v>
      </c>
      <c r="C4">
        <f>IF(Products!A2="","",ROUND(N(Products!F2)*C$2,0))</f>
        <v>70</v>
      </c>
      <c r="D4">
        <f>IF(Products!A2="","",ROUND(N(Products!F2)*D$2,0))</f>
        <v>84</v>
      </c>
      <c r="E4">
        <f>IF(Products!A2="","",ROUND(N(Products!F2)*E$2,0))</f>
        <v>98</v>
      </c>
      <c r="F4">
        <f>IF(Products!A2="","",ROUND(N(Products!F2)*F$2,0))</f>
        <v>112</v>
      </c>
      <c r="G4">
        <f>IF(Products!A2="","",ROUND(N(Products!F2)*G$2,0))</f>
        <v>126</v>
      </c>
      <c r="H4">
        <f>IF(Products!A2="","",ROUND(N(Products!F2)*H$2,0))</f>
        <v>140</v>
      </c>
      <c r="I4">
        <f>IF(Products!A2="","",ROUND(N(Products!F2)*I$2,0))</f>
        <v>154</v>
      </c>
      <c r="J4">
        <f>IF(Products!A2="","",ROUND(N(Products!F2)*J$2,0))</f>
        <v>168</v>
      </c>
      <c r="K4">
        <f>IF(Products!A2="","",ROUND(N(Products!F2)*K$2,0))</f>
        <v>180</v>
      </c>
      <c r="L4">
        <f>IF(Products!A2="","",ROUND(N(Products!F2)*L$2,0))</f>
        <v>190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1722</v>
      </c>
    </row>
    <row r="5">
      <c r="A5" t="str">
        <f>IF(Products!A3="","",Products!A3&amp;" (units)")</f>
        <v>Chai concentrate, 32 oz, to grocers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Chai concentrate, gallon jug, to cafés (units)</v>
      </c>
      <c r="C6">
        <f>IF(Products!A4="","",ROUND(N(Products!F4)*C$2,0))</f>
        <v>14</v>
      </c>
      <c r="D6">
        <f>IF(Products!A4="","",ROUND(N(Products!F4)*D$2,0))</f>
        <v>17</v>
      </c>
      <c r="E6">
        <f>IF(Products!A4="","",ROUND(N(Products!F4)*E$2,0))</f>
        <v>20</v>
      </c>
      <c r="F6">
        <f>IF(Products!A4="","",ROUND(N(Products!F4)*F$2,0))</f>
        <v>22</v>
      </c>
      <c r="G6">
        <f>IF(Products!A4="","",ROUND(N(Products!F4)*G$2,0))</f>
        <v>25</v>
      </c>
      <c r="H6">
        <f>IF(Products!A4="","",ROUND(N(Products!F4)*H$2,0))</f>
        <v>28</v>
      </c>
      <c r="I6">
        <f>IF(Products!A4="","",ROUND(N(Products!F4)*I$2,0))</f>
        <v>31</v>
      </c>
      <c r="J6">
        <f>IF(Products!A4="","",ROUND(N(Products!F4)*J$2,0))</f>
        <v>34</v>
      </c>
      <c r="K6">
        <f>IF(Products!A4="","",ROUND(N(Products!F4)*K$2,0))</f>
        <v>36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345</v>
      </c>
    </row>
    <row r="7">
      <c r="A7" t="str">
        <f>IF(Products!A5="","",Products!A5&amp;" (units)")</f>
        <v>Chai latte, 12 oz, at the market stall (units)</v>
      </c>
      <c r="C7">
        <f>IF(Products!A5="","",ROUND(N(Products!F5)*C$2,0))</f>
        <v>175</v>
      </c>
      <c r="D7">
        <f>IF(Products!A5="","",ROUND(N(Products!F5)*D$2,0))</f>
        <v>210</v>
      </c>
      <c r="E7">
        <f>IF(Products!A5="","",ROUND(N(Products!F5)*E$2,0))</f>
        <v>245</v>
      </c>
      <c r="F7">
        <f>IF(Products!A5="","",ROUND(N(Products!F5)*F$2,0))</f>
        <v>280</v>
      </c>
      <c r="G7">
        <f>IF(Products!A5="","",ROUND(N(Products!F5)*G$2,0))</f>
        <v>315</v>
      </c>
      <c r="H7">
        <f>IF(Products!A5="","",ROUND(N(Products!F5)*H$2,0))</f>
        <v>350</v>
      </c>
      <c r="I7">
        <f>IF(Products!A5="","",ROUND(N(Products!F5)*I$2,0))</f>
        <v>385</v>
      </c>
      <c r="J7">
        <f>IF(Products!A5="","",ROUND(N(Products!F5)*J$2,0))</f>
        <v>420</v>
      </c>
      <c r="K7">
        <f>IF(Products!A5="","",ROUND(N(Products!F5)*K$2,0))</f>
        <v>450</v>
      </c>
      <c r="L7">
        <f>IF(Products!A5="","",ROUND(N(Products!F5)*L$2,0))</f>
        <v>475</v>
      </c>
      <c r="M7">
        <f>IF(Products!A5="","",ROUND(N(Products!F5)*M$2,0))</f>
        <v>500</v>
      </c>
      <c r="N7">
        <f>IF(Products!A5="","",ROUND(N(Products!F5)*N$2,0))</f>
        <v>500</v>
      </c>
      <c r="O7">
        <f>IF(Products!A5="","",SUM(C7:N7))</f>
        <v>4305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3283</v>
      </c>
      <c r="D25" s="11">
        <f>SUMPRODUCT(Products!$B$2:$B$21,D4:D23)</f>
        <v>3946</v>
      </c>
      <c r="E25" s="11">
        <f>SUMPRODUCT(Products!$B$2:$B$21,E4:E23)</f>
        <v>4609</v>
      </c>
      <c r="F25" s="11">
        <f>SUMPRODUCT(Products!$B$2:$B$21,F4:F23)</f>
        <v>5240</v>
      </c>
      <c r="G25" s="11">
        <f>SUMPRODUCT(Products!$B$2:$B$21,G4:G23)</f>
        <v>5903</v>
      </c>
      <c r="H25" s="11">
        <f>SUMPRODUCT(Products!$B$2:$B$21,H4:H23)</f>
        <v>6566</v>
      </c>
      <c r="I25" s="11">
        <f>SUMPRODUCT(Products!$B$2:$B$21,I4:I23)</f>
        <v>7229</v>
      </c>
      <c r="J25" s="11">
        <f>SUMPRODUCT(Products!$B$2:$B$21,J4:J23)</f>
        <v>7892</v>
      </c>
      <c r="K25" s="11">
        <f>SUMPRODUCT(Products!$B$2:$B$21,K4:K23)</f>
        <v>8442</v>
      </c>
      <c r="L25" s="11">
        <f>SUMPRODUCT(Products!$B$2:$B$21,L4:L23)</f>
        <v>8911</v>
      </c>
      <c r="M25" s="11">
        <f>SUMPRODUCT(Products!$B$2:$B$21,M4:M23)</f>
        <v>9380</v>
      </c>
      <c r="N25" s="11">
        <f>SUMPRODUCT(Products!$B$2:$B$21,N4:N23)</f>
        <v>9380</v>
      </c>
      <c r="O25" s="11">
        <f>SUM(C25:N25)</f>
        <v>80781</v>
      </c>
    </row>
    <row r="26">
      <c r="A26" s="9" t="inlineStr">
        <is>
          <t>Contribution</t>
        </is>
      </c>
      <c r="C26" s="11">
        <f>SUMPRODUCT(Products!$D$2:$D$21,C4:C23)</f>
        <v>1979.95</v>
      </c>
      <c r="D26" s="11">
        <f>SUMPRODUCT(Products!$D$2:$D$21,D4:D23)</f>
        <v>2379.22</v>
      </c>
      <c r="E26" s="11">
        <f>SUMPRODUCT(Products!$D$2:$D$21,E4:E23)</f>
        <v>2778.49</v>
      </c>
      <c r="F26" s="11">
        <f>SUMPRODUCT(Products!$D$2:$D$21,F4:F23)</f>
        <v>3161.36</v>
      </c>
      <c r="G26" s="11">
        <f>SUMPRODUCT(Products!$D$2:$D$21,G4:G23)</f>
        <v>3560.63</v>
      </c>
      <c r="H26" s="11">
        <f>SUMPRODUCT(Products!$D$2:$D$21,H4:H23)</f>
        <v>3959.9</v>
      </c>
      <c r="I26" s="11">
        <f>SUMPRODUCT(Products!$D$2:$D$21,I4:I23)</f>
        <v>4359.17</v>
      </c>
      <c r="J26" s="11">
        <f>SUMPRODUCT(Products!$D$2:$D$21,J4:J23)</f>
        <v>4758.44</v>
      </c>
      <c r="K26" s="11">
        <f>SUMPRODUCT(Products!$D$2:$D$21,K4:K23)</f>
        <v>5091.3</v>
      </c>
      <c r="L26" s="11">
        <f>SUMPRODUCT(Products!$D$2:$D$21,L4:L23)</f>
        <v>5374.15</v>
      </c>
      <c r="M26" s="11">
        <f>SUMPRODUCT(Products!$D$2:$D$21,M4:M23)</f>
        <v>5657</v>
      </c>
      <c r="N26" s="11">
        <f>SUMPRODUCT(Products!$D$2:$D$21,N4:N23)</f>
        <v>5657</v>
      </c>
      <c r="O26" s="11">
        <f>SUM(C26:N26)</f>
        <v>48716.61</v>
      </c>
    </row>
    <row r="27">
      <c r="A27" s="9" t="inlineStr">
        <is>
          <t>Fixed costs</t>
        </is>
      </c>
      <c r="C27" s="11">
        <f>'Fixed costs'!$B$22</f>
        <v>1495</v>
      </c>
      <c r="D27" s="11">
        <f>'Fixed costs'!$B$22</f>
        <v>1495</v>
      </c>
      <c r="E27" s="11">
        <f>'Fixed costs'!$B$22</f>
        <v>1495</v>
      </c>
      <c r="F27" s="11">
        <f>'Fixed costs'!$B$22</f>
        <v>1495</v>
      </c>
      <c r="G27" s="11">
        <f>'Fixed costs'!$B$22</f>
        <v>1495</v>
      </c>
      <c r="H27" s="11">
        <f>'Fixed costs'!$B$22</f>
        <v>1495</v>
      </c>
      <c r="I27" s="11">
        <f>'Fixed costs'!$B$22</f>
        <v>1495</v>
      </c>
      <c r="J27" s="11">
        <f>'Fixed costs'!$B$22</f>
        <v>1495</v>
      </c>
      <c r="K27" s="11">
        <f>'Fixed costs'!$B$22</f>
        <v>1495</v>
      </c>
      <c r="L27" s="11">
        <f>'Fixed costs'!$B$22</f>
        <v>1495</v>
      </c>
      <c r="M27" s="11">
        <f>'Fixed costs'!$B$22</f>
        <v>1495</v>
      </c>
      <c r="N27" s="11">
        <f>'Fixed costs'!$B$22</f>
        <v>1495</v>
      </c>
      <c r="O27" s="11">
        <f>SUM(C27:N27)</f>
        <v>17940</v>
      </c>
    </row>
    <row r="28">
      <c r="A28" s="9" t="inlineStr">
        <is>
          <t>Profit</t>
        </is>
      </c>
      <c r="C28" s="11">
        <f>C26-C27</f>
        <v>484.95</v>
      </c>
      <c r="D28" s="11">
        <f>D26-D27</f>
        <v>884.22</v>
      </c>
      <c r="E28" s="11">
        <f>E26-E27</f>
        <v>1283.49</v>
      </c>
      <c r="F28" s="11">
        <f>F26-F27</f>
        <v>1666.36</v>
      </c>
      <c r="G28" s="11">
        <f>G26-G27</f>
        <v>2065.63</v>
      </c>
      <c r="H28" s="11">
        <f>H26-H27</f>
        <v>2464.9</v>
      </c>
      <c r="I28" s="11">
        <f>I26-I27</f>
        <v>2864.17</v>
      </c>
      <c r="J28" s="11">
        <f>J26-J27</f>
        <v>3263.44</v>
      </c>
      <c r="K28" s="11">
        <f>K26-K27</f>
        <v>3596.3</v>
      </c>
      <c r="L28" s="11">
        <f>L26-L27</f>
        <v>3879.15</v>
      </c>
      <c r="M28" s="11">
        <f>M26-M27</f>
        <v>4162</v>
      </c>
      <c r="N28" s="11">
        <f>N26-N27</f>
        <v>4162</v>
      </c>
      <c r="O28" s="11">
        <f>SUM(C28:N28)</f>
        <v>30776.61</v>
      </c>
    </row>
    <row r="29">
      <c r="A29" s="9" t="inlineStr">
        <is>
          <t>Cash, start of year to date</t>
        </is>
      </c>
      <c r="C29" s="11">
        <f>C28</f>
        <v>484.95</v>
      </c>
      <c r="D29" s="11">
        <f>C29+D28</f>
        <v>1369.17</v>
      </c>
      <c r="E29" s="11">
        <f>D29+E28</f>
        <v>2652.66</v>
      </c>
      <c r="F29" s="11">
        <f>E29+F28</f>
        <v>4319.02</v>
      </c>
      <c r="G29" s="11">
        <f>F29+G28</f>
        <v>6384.65</v>
      </c>
      <c r="H29" s="11">
        <f>G29+H28</f>
        <v>8849.55</v>
      </c>
      <c r="I29" s="11">
        <f>H29+I28</f>
        <v>11713.72</v>
      </c>
      <c r="J29" s="11">
        <f>I29+J28</f>
        <v>14977.16</v>
      </c>
      <c r="K29" s="11">
        <f>J29+K28</f>
        <v>18573.46</v>
      </c>
      <c r="L29" s="11">
        <f>K29+L28</f>
        <v>22452.61</v>
      </c>
      <c r="M29" s="11">
        <f>L29+M28</f>
        <v>26614.61</v>
      </c>
      <c r="N29" s="11">
        <f>M29+N28</f>
        <v>30776.61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484.95</v>
      </c>
    </row>
    <row r="35">
      <c r="A35" s="9" t="inlineStr">
        <is>
          <t>Working cash in the startup budget</t>
        </is>
      </c>
      <c r="C35" s="11">
        <f>Startup!B22</f>
        <v>3500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800</v>
      </c>
    </row>
    <row r="3">
      <c r="A3" t="inlineStr">
        <is>
          <t>Market fees</t>
        </is>
      </c>
      <c r="B3" s="13" t="n">
        <v>200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Ads</t>
        </is>
      </c>
      <c r="B6" s="13" t="n">
        <v>200</v>
      </c>
    </row>
    <row r="7">
      <c r="A7" t="inlineStr">
        <is>
          <t>Cold delivery run</t>
        </is>
      </c>
      <c r="B7" s="13" t="n">
        <v>150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1495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Brew kettle and burner</t>
        </is>
      </c>
      <c r="B2" s="13" t="n">
        <v>900</v>
      </c>
    </row>
    <row r="3">
      <c r="A3" t="inlineStr">
        <is>
          <t>Strainers, funnels and a bottle filler</t>
        </is>
      </c>
      <c r="B3" s="13" t="n">
        <v>400</v>
      </c>
    </row>
    <row r="4">
      <c r="A4" t="inlineStr">
        <is>
          <t>Commercial reach-in refrigerator</t>
        </is>
      </c>
      <c r="B4" s="13" t="n">
        <v>1500</v>
      </c>
    </row>
    <row r="5">
      <c r="A5" t="inlineStr">
        <is>
          <t>First tea, spices and bottles</t>
        </is>
      </c>
      <c r="B5" s="13" t="n">
        <v>900</v>
      </c>
    </row>
    <row r="6">
      <c r="A6" t="inlineStr">
        <is>
          <t>Market stall: tent, cart and dispensers</t>
        </is>
      </c>
      <c r="B6" s="13" t="n">
        <v>900</v>
      </c>
    </row>
    <row r="7">
      <c r="A7" t="inlineStr">
        <is>
          <t>Label and nutrition panel design</t>
        </is>
      </c>
      <c r="B7" s="13" t="n">
        <v>600</v>
      </c>
    </row>
    <row r="8">
      <c r="A8" t="inlineStr">
        <is>
          <t>Website and photos</t>
        </is>
      </c>
      <c r="B8" s="13" t="n">
        <v>700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5900</v>
      </c>
    </row>
    <row r="22">
      <c r="A22" t="inlineStr">
        <is>
          <t>Working cash</t>
        </is>
      </c>
      <c r="B22" s="15" t="n">
        <v>3500</v>
      </c>
    </row>
    <row r="23">
      <c r="A23" s="9" t="inlineStr">
        <is>
          <t>Total to start</t>
        </is>
      </c>
      <c r="B23" s="14">
        <f>B21+B22</f>
        <v>9400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Chai business plan: the first year</t>
        </is>
      </c>
    </row>
    <row r="2" ht="15" customHeight="1">
      <c r="A2" s="2" t="inlineStr">
        <is>
          <t>From the article: https://www.tarostack.com/articles/chai-business-plan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