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Freeze-dried chicken, 1 oz pouch, direct</t>
        </is>
      </c>
      <c r="B2" s="3" t="n">
        <v>9</v>
      </c>
      <c r="C2" s="3" t="n">
        <v>3.07</v>
      </c>
      <c r="D2" s="3">
        <f>IF(OR(B2="",C2=""),"",B2-C2)</f>
        <v>5.93</v>
      </c>
      <c r="E2" s="4">
        <f>IF(OR(D2="",N(B2)=0),"",D2/B2)</f>
        <v>0.658888888888889</v>
      </c>
      <c r="F2" s="5" t="n">
        <v>250</v>
      </c>
    </row>
    <row r="3" ht="30" customHeight="1">
      <c r="A3" s="2" t="inlineStr">
        <is>
          <t>Freeze-dried chicken, 1 oz pouch, to pet shops</t>
        </is>
      </c>
      <c r="B3" s="3" t="n">
        <v>5</v>
      </c>
      <c r="C3" s="3" t="n">
        <v>2.9</v>
      </c>
      <c r="D3" s="3">
        <f>IF(OR(B3="",C3=""),"",B3-C3)</f>
        <v>2.1</v>
      </c>
      <c r="E3" s="4">
        <f>IF(OR(D3="",N(B3)=0),"",D3/B3)</f>
        <v>0.42</v>
      </c>
      <c r="F3" s="5" t="n">
        <v>400</v>
      </c>
    </row>
    <row r="4">
      <c r="A4" t="inlineStr">
        <is>
          <t>Baked salmon crunchies, 3 oz bag</t>
        </is>
      </c>
      <c r="B4" s="6" t="n">
        <v>7</v>
      </c>
      <c r="C4" s="6" t="n">
        <v>2.03</v>
      </c>
      <c r="D4" s="6">
        <f>IF(OR(B4="",C4=""),"",B4-C4)</f>
        <v>4.97</v>
      </c>
      <c r="E4" s="7">
        <f>IF(OR(D4="",N(B4)=0),"",D4/B4)</f>
        <v>0.71</v>
      </c>
      <c r="F4" t="n">
        <v>300</v>
      </c>
    </row>
    <row r="5">
      <c r="A5" t="inlineStr">
        <is>
          <t>Catnip toy and treat gift set</t>
        </is>
      </c>
      <c r="B5" s="6" t="n">
        <v>18</v>
      </c>
      <c r="C5" s="6" t="n">
        <v>9.369999999999999</v>
      </c>
      <c r="D5" s="6">
        <f>IF(OR(B5="",C5=""),"",B5-C5)</f>
        <v>8.63</v>
      </c>
      <c r="E5" s="7">
        <f>IF(OR(D5="",N(B5)=0),"",D5/B5)</f>
        <v>0.479444444444445</v>
      </c>
      <c r="F5" t="n">
        <v>40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Freeze-dried chicken, 1 oz pouch, direct (units)</v>
      </c>
      <c r="C4">
        <f>IF(Products!A2="","",ROUND(N(Products!F2)*C$2,0))</f>
        <v>38</v>
      </c>
      <c r="D4">
        <f>IF(Products!A2="","",ROUND(N(Products!F2)*D$2,0))</f>
        <v>50</v>
      </c>
      <c r="E4">
        <f>IF(Products!A2="","",ROUND(N(Products!F2)*E$2,0))</f>
        <v>63</v>
      </c>
      <c r="F4">
        <f>IF(Products!A2="","",ROUND(N(Products!F2)*F$2,0))</f>
        <v>75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150</v>
      </c>
      <c r="J4">
        <f>IF(Products!A2="","",ROUND(N(Products!F2)*J$2,0))</f>
        <v>175</v>
      </c>
      <c r="K4">
        <f>IF(Products!A2="","",ROUND(N(Products!F2)*K$2,0))</f>
        <v>200</v>
      </c>
      <c r="L4">
        <f>IF(Products!A2="","",ROUND(N(Products!F2)*L$2,0))</f>
        <v>225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1701</v>
      </c>
    </row>
    <row r="5">
      <c r="A5" t="str">
        <f>IF(Products!A3="","",Products!A3&amp;" (units)")</f>
        <v>Freeze-dried chicken, 1 oz pouch, to pet shops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Baked salmon crunchies, 3 oz bag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Catnip toy and treat gift set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1065</v>
      </c>
      <c r="D25" s="11">
        <f>SUMPRODUCT(Products!$B$2:$B$21,D4:D23)</f>
        <v>1414</v>
      </c>
      <c r="E25" s="11">
        <f>SUMPRODUCT(Products!$B$2:$B$21,E4:E23)</f>
        <v>1772</v>
      </c>
      <c r="F25" s="11">
        <f>SUMPRODUCT(Products!$B$2:$B$21,F4:F23)</f>
        <v>2121</v>
      </c>
      <c r="G25" s="11">
        <f>SUMPRODUCT(Products!$B$2:$B$21,G4:G23)</f>
        <v>2828</v>
      </c>
      <c r="H25" s="11">
        <f>SUMPRODUCT(Products!$B$2:$B$21,H4:H23)</f>
        <v>3535</v>
      </c>
      <c r="I25" s="11">
        <f>SUMPRODUCT(Products!$B$2:$B$21,I4:I23)</f>
        <v>4242</v>
      </c>
      <c r="J25" s="11">
        <f>SUMPRODUCT(Products!$B$2:$B$21,J4:J23)</f>
        <v>4949</v>
      </c>
      <c r="K25" s="11">
        <f>SUMPRODUCT(Products!$B$2:$B$21,K4:K23)</f>
        <v>5656</v>
      </c>
      <c r="L25" s="11">
        <f>SUMPRODUCT(Products!$B$2:$B$21,L4:L23)</f>
        <v>6363</v>
      </c>
      <c r="M25" s="11">
        <f>SUMPRODUCT(Products!$B$2:$B$21,M4:M23)</f>
        <v>7070</v>
      </c>
      <c r="N25" s="11">
        <f>SUMPRODUCT(Products!$B$2:$B$21,N4:N23)</f>
        <v>7070</v>
      </c>
      <c r="O25" s="11">
        <f>SUM(C25:N25)</f>
        <v>48085</v>
      </c>
    </row>
    <row r="26">
      <c r="A26" s="9" t="inlineStr">
        <is>
          <t>Contribution</t>
        </is>
      </c>
      <c r="C26" s="11">
        <f>SUMPRODUCT(Products!$D$2:$D$21,C4:C23)</f>
        <v>626.77</v>
      </c>
      <c r="D26" s="11">
        <f>SUMPRODUCT(Products!$D$2:$D$21,D4:D23)</f>
        <v>831.74</v>
      </c>
      <c r="E26" s="11">
        <f>SUMPRODUCT(Products!$D$2:$D$21,E4:E23)</f>
        <v>1042.64</v>
      </c>
      <c r="F26" s="11">
        <f>SUMPRODUCT(Products!$D$2:$D$21,F4:F23)</f>
        <v>1247.61</v>
      </c>
      <c r="G26" s="11">
        <f>SUMPRODUCT(Products!$D$2:$D$21,G4:G23)</f>
        <v>1663.48</v>
      </c>
      <c r="H26" s="11">
        <f>SUMPRODUCT(Products!$D$2:$D$21,H4:H23)</f>
        <v>2079.35</v>
      </c>
      <c r="I26" s="11">
        <f>SUMPRODUCT(Products!$D$2:$D$21,I4:I23)</f>
        <v>2495.22</v>
      </c>
      <c r="J26" s="11">
        <f>SUMPRODUCT(Products!$D$2:$D$21,J4:J23)</f>
        <v>2911.09</v>
      </c>
      <c r="K26" s="11">
        <f>SUMPRODUCT(Products!$D$2:$D$21,K4:K23)</f>
        <v>3326.96</v>
      </c>
      <c r="L26" s="11">
        <f>SUMPRODUCT(Products!$D$2:$D$21,L4:L23)</f>
        <v>3742.83</v>
      </c>
      <c r="M26" s="11">
        <f>SUMPRODUCT(Products!$D$2:$D$21,M4:M23)</f>
        <v>4158.7</v>
      </c>
      <c r="N26" s="11">
        <f>SUMPRODUCT(Products!$D$2:$D$21,N4:N23)</f>
        <v>4158.7</v>
      </c>
      <c r="O26" s="11">
        <f>SUM(C26:N26)</f>
        <v>28285.09</v>
      </c>
    </row>
    <row r="27">
      <c r="A27" s="9" t="inlineStr">
        <is>
          <t>Fixed costs</t>
        </is>
      </c>
      <c r="C27" s="11">
        <f>'Fixed costs'!$B$22</f>
        <v>765</v>
      </c>
      <c r="D27" s="11">
        <f>'Fixed costs'!$B$22</f>
        <v>765</v>
      </c>
      <c r="E27" s="11">
        <f>'Fixed costs'!$B$22</f>
        <v>765</v>
      </c>
      <c r="F27" s="11">
        <f>'Fixed costs'!$B$22</f>
        <v>765</v>
      </c>
      <c r="G27" s="11">
        <f>'Fixed costs'!$B$22</f>
        <v>765</v>
      </c>
      <c r="H27" s="11">
        <f>'Fixed costs'!$B$22</f>
        <v>765</v>
      </c>
      <c r="I27" s="11">
        <f>'Fixed costs'!$B$22</f>
        <v>765</v>
      </c>
      <c r="J27" s="11">
        <f>'Fixed costs'!$B$22</f>
        <v>765</v>
      </c>
      <c r="K27" s="11">
        <f>'Fixed costs'!$B$22</f>
        <v>765</v>
      </c>
      <c r="L27" s="11">
        <f>'Fixed costs'!$B$22</f>
        <v>765</v>
      </c>
      <c r="M27" s="11">
        <f>'Fixed costs'!$B$22</f>
        <v>765</v>
      </c>
      <c r="N27" s="11">
        <f>'Fixed costs'!$B$22</f>
        <v>765</v>
      </c>
      <c r="O27" s="11">
        <f>SUM(C27:N27)</f>
        <v>9180</v>
      </c>
    </row>
    <row r="28">
      <c r="A28" s="9" t="inlineStr">
        <is>
          <t>Profit</t>
        </is>
      </c>
      <c r="C28" s="11">
        <f>C26-C27</f>
        <v>-138.23</v>
      </c>
      <c r="D28" s="11">
        <f>D26-D27</f>
        <v>66.74</v>
      </c>
      <c r="E28" s="11">
        <f>E26-E27</f>
        <v>277.64</v>
      </c>
      <c r="F28" s="11">
        <f>F26-F27</f>
        <v>482.61</v>
      </c>
      <c r="G28" s="11">
        <f>G26-G27</f>
        <v>898.48</v>
      </c>
      <c r="H28" s="11">
        <f>H26-H27</f>
        <v>1314.35</v>
      </c>
      <c r="I28" s="11">
        <f>I26-I27</f>
        <v>1730.22</v>
      </c>
      <c r="J28" s="11">
        <f>J26-J27</f>
        <v>2146.09</v>
      </c>
      <c r="K28" s="11">
        <f>K26-K27</f>
        <v>2561.96</v>
      </c>
      <c r="L28" s="11">
        <f>L26-L27</f>
        <v>2977.83</v>
      </c>
      <c r="M28" s="11">
        <f>M26-M27</f>
        <v>3393.7</v>
      </c>
      <c r="N28" s="11">
        <f>N26-N27</f>
        <v>3393.7</v>
      </c>
      <c r="O28" s="11">
        <f>SUM(C28:N28)</f>
        <v>19105.09</v>
      </c>
    </row>
    <row r="29">
      <c r="A29" s="9" t="inlineStr">
        <is>
          <t>Cash, start of year to date</t>
        </is>
      </c>
      <c r="C29" s="11">
        <f>C28</f>
        <v>-138.23</v>
      </c>
      <c r="D29" s="11">
        <f>C29+D28</f>
        <v>-71.49</v>
      </c>
      <c r="E29" s="11">
        <f>D29+E28</f>
        <v>206.15</v>
      </c>
      <c r="F29" s="11">
        <f>E29+F28</f>
        <v>688.76</v>
      </c>
      <c r="G29" s="11">
        <f>F29+G28</f>
        <v>1587.24</v>
      </c>
      <c r="H29" s="11">
        <f>G29+H28</f>
        <v>2901.59</v>
      </c>
      <c r="I29" s="11">
        <f>H29+I28</f>
        <v>4631.81</v>
      </c>
      <c r="J29" s="11">
        <f>I29+J28</f>
        <v>6777.9</v>
      </c>
      <c r="K29" s="11">
        <f>J29+K28</f>
        <v>9339.86</v>
      </c>
      <c r="L29" s="11">
        <f>K29+L28</f>
        <v>12317.69</v>
      </c>
      <c r="M29" s="11">
        <f>L29+M28</f>
        <v>15711.39</v>
      </c>
      <c r="N29" s="11">
        <f>M29+N28</f>
        <v>19105.09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-138.23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time</t>
        </is>
      </c>
      <c r="B2" s="13" t="n">
        <v>400</v>
      </c>
    </row>
    <row r="3">
      <c r="A3" t="inlineStr">
        <is>
          <t>State registration fees, averaged</t>
        </is>
      </c>
      <c r="B3" s="13" t="n">
        <v>40</v>
      </c>
    </row>
    <row r="4">
      <c r="A4" t="inlineStr">
        <is>
          <t>Lab testing, averaged</t>
        </is>
      </c>
      <c r="B4" s="13" t="n">
        <v>50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Market fees, averaged</t>
        </is>
      </c>
      <c r="B6" s="13" t="n">
        <v>150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Freeze dryer</t>
        </is>
      </c>
      <c r="B2" s="13" t="n">
        <v>3500</v>
      </c>
    </row>
    <row r="3">
      <c r="A3" t="inlineStr">
        <is>
          <t>Heat sealer</t>
        </is>
      </c>
      <c r="B3" s="13" t="n">
        <v>150</v>
      </c>
    </row>
    <row r="4">
      <c r="A4" t="inlineStr">
        <is>
          <t>Scale</t>
        </is>
      </c>
      <c r="B4" s="13" t="n">
        <v>80</v>
      </c>
    </row>
    <row r="5">
      <c r="A5" t="inlineStr">
        <is>
          <t>Pouches, bags and labels, first order</t>
        </is>
      </c>
      <c r="B5" s="13" t="n">
        <v>400</v>
      </c>
    </row>
    <row r="6">
      <c r="A6" t="inlineStr">
        <is>
          <t>Label design</t>
        </is>
      </c>
      <c r="B6" s="13" t="n">
        <v>350</v>
      </c>
    </row>
    <row r="7">
      <c r="A7" t="inlineStr">
        <is>
          <t>State registration and first lab tests</t>
        </is>
      </c>
      <c r="B7" s="13" t="n">
        <v>600</v>
      </c>
    </row>
    <row r="8">
      <c r="A8" t="inlineStr">
        <is>
          <t>Market tent and display</t>
        </is>
      </c>
      <c r="B8" s="13" t="n">
        <v>450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5530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7530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Cat treat business plan: first-year numbers</t>
        </is>
      </c>
    </row>
    <row r="2" ht="15" customHeight="1">
      <c r="A2" s="2" t="inlineStr">
        <is>
          <t>From the article: https://www.tarostack.com/articles/cat-treat-business-plan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