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upplies" sheetId="2" state="visible" r:id="rId2"/>
    <sheet xmlns:r="http://schemas.openxmlformats.org/officeDocument/2006/relationships" name="Recipes" sheetId="3" state="visible" r:id="rId3"/>
    <sheet xmlns:r="http://schemas.openxmlformats.org/officeDocument/2006/relationships" name="Candles" sheetId="4" state="visible" r:id="rId4"/>
    <sheet xmlns:r="http://schemas.openxmlformats.org/officeDocument/2006/relationships" name="Pours" sheetId="5" state="visible" r:id="rId5"/>
    <sheet xmlns:r="http://schemas.openxmlformats.org/officeDocument/2006/relationships" name="Deliveri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0.00"/>
    <numFmt numFmtId="165" formatCode="$#,##0.00"/>
    <numFmt numFmtId="166" formatCode="yyyy-mm-dd"/>
    <numFmt numFmtId="167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2" fontId="0" fillId="0" borderId="0" pivotButton="0" quotePrefix="0" xfId="0"/>
    <xf numFmtId="167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CE7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Candle business inventory spreadsheet</t>
        </is>
      </c>
    </row>
    <row r="2">
      <c r="A2" s="2" t="inlineStr">
        <is>
          <t>From the article: https://www.tarostack.com/articles/candle-business-inventory-spreadsheet</t>
        </is>
      </c>
    </row>
    <row r="3">
      <c r="A3" s="2" t="inlineStr"/>
    </row>
    <row r="4">
      <c r="A4" s="2" t="inlineStr">
        <is>
          <t>Supplies: everything you buy, in the unit you buy and count it in (wax by the pound, fragrance by the ounce, jars each). 'Recipe units per stock unit' converts: 16 ounces in a pound.</t>
        </is>
      </c>
    </row>
    <row r="5">
      <c r="A5" s="2" t="inlineStr">
        <is>
          <t>Recipes: what one candle takes, per scent and size. Fragrance here is 8% of the wax's weight; use your wax maker's and fragrance supplier's limits.</t>
        </is>
      </c>
    </row>
    <row r="6">
      <c r="A6" s="2" t="inlineStr">
        <is>
          <t>Pours: one row each time you pour. That row takes the wax, fragrance, wicks, vessels and labels off Supplies, and adds candles to the Candles tab.</t>
        </is>
      </c>
    </row>
    <row r="7">
      <c r="A7" s="2" t="inlineStr">
        <is>
          <t>Deliveries: one row each time supplies arrive. Other out on Supplies is for tests, breakage and anything no recipe mentions.</t>
        </is>
      </c>
    </row>
    <row r="8">
      <c r="A8" s="2" t="inlineStr">
        <is>
          <t>The example is a made-up candle maker's week in September 2026: 48 Plumeria jars, 36 Coconut Lime jars and 60 Plumeria tins.</t>
        </is>
      </c>
    </row>
    <row r="9">
      <c r="A9" s="2" t="inlineStr"/>
    </row>
    <row r="10">
      <c r="A10" s="2" t="inlineStr">
        <is>
          <t>Works in Excel (2010 and later), Google Sheets, LibreOffice and Numbers. No macros.</t>
        </is>
      </c>
    </row>
    <row r="11">
      <c r="A11" s="2" t="inlineStr">
        <is>
          <t>Free to use and change. Made by TaroStack, inventory and production software for small producers: https://www.tarostack.com</t>
        </is>
      </c>
    </row>
    <row r="12">
      <c r="A12" s="2" t="inlineStr">
        <is>
          <t>In TaroStack, a pour is a batch: it takes each supply off from the lots you used, and your cost per candle follows what you actually paid.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4" customWidth="1" min="9" max="9"/>
    <col width="10" customWidth="1" min="10" max="10"/>
    <col width="10" customWidth="1" min="11" max="11"/>
    <col width="9" customWidth="1" min="12" max="12"/>
    <col width="11" customWidth="1" min="13" max="13"/>
  </cols>
  <sheetData>
    <row r="1">
      <c r="A1" s="3" t="inlineStr">
        <is>
          <t>Supply</t>
        </is>
      </c>
      <c r="B1" s="3" t="inlineStr">
        <is>
          <t>Stock unit</t>
        </is>
      </c>
      <c r="C1" s="3" t="inlineStr">
        <is>
          <t>Recipe unit</t>
        </is>
      </c>
      <c r="D1" s="3" t="inlineStr">
        <is>
          <t>Recipe units per stock unit</t>
        </is>
      </c>
      <c r="E1" s="3" t="inlineStr">
        <is>
          <t>Cost per stock unit</t>
        </is>
      </c>
      <c r="F1" s="3" t="inlineStr">
        <is>
          <t>Opening count</t>
        </is>
      </c>
      <c r="G1" s="3" t="inlineStr">
        <is>
          <t>Received</t>
        </is>
      </c>
      <c r="H1" s="3" t="inlineStr">
        <is>
          <t>Used in pours</t>
        </is>
      </c>
      <c r="I1" s="3" t="inlineStr">
        <is>
          <t>Other out (tests, breakage)</t>
        </is>
      </c>
      <c r="J1" s="3" t="inlineStr">
        <is>
          <t>On hand</t>
        </is>
      </c>
      <c r="K1" s="3" t="inlineStr">
        <is>
          <t>Reorder at</t>
        </is>
      </c>
      <c r="L1" s="3" t="inlineStr">
        <is>
          <t>Status</t>
        </is>
      </c>
      <c r="M1" s="3" t="inlineStr">
        <is>
          <t>Value</t>
        </is>
      </c>
    </row>
    <row r="2">
      <c r="A2" t="inlineStr">
        <is>
          <t>Soy wax</t>
        </is>
      </c>
      <c r="B2" t="inlineStr">
        <is>
          <t>lb</t>
        </is>
      </c>
      <c r="C2" t="inlineStr">
        <is>
          <t>oz</t>
        </is>
      </c>
      <c r="D2" t="n">
        <v>16</v>
      </c>
      <c r="E2" s="4" t="n">
        <v>2.2</v>
      </c>
      <c r="F2" t="n">
        <v>100</v>
      </c>
      <c r="G2" s="5">
        <f>SUMIF(Deliveries!$B:$B,A2,Deliveries!$C:$C)</f>
        <v>50</v>
      </c>
      <c r="H2" s="5">
        <f>SUMIF(Recipes!$B:$B,A2,Recipes!$G:$G)</f>
        <v>57.6075</v>
      </c>
      <c r="I2" t="n">
        <v>0</v>
      </c>
      <c r="J2" s="5">
        <f>F2+G2-H2-I2</f>
        <v>92.3925</v>
      </c>
      <c r="K2" t="n">
        <v>50</v>
      </c>
      <c r="L2" t="str">
        <f>IF(J2&lt;=K2,"LOW","")</f>
        <v/>
      </c>
      <c r="M2" s="6">
        <f>J2*E2</f>
        <v>203.2635</v>
      </c>
    </row>
    <row r="3">
      <c r="A3" t="inlineStr">
        <is>
          <t>Fragrance, Plumeria</t>
        </is>
      </c>
      <c r="B3" t="inlineStr">
        <is>
          <t>oz</t>
        </is>
      </c>
      <c r="C3" t="inlineStr">
        <is>
          <t>oz</t>
        </is>
      </c>
      <c r="D3" t="n">
        <v>1</v>
      </c>
      <c r="E3" s="4" t="n">
        <v>1.75</v>
      </c>
      <c r="F3" t="n">
        <v>64</v>
      </c>
      <c r="G3" s="5">
        <f>SUMIF(Deliveries!$B:$B,A3,Deliveries!$C:$C)</f>
        <v>0</v>
      </c>
      <c r="H3" s="5">
        <f>SUMIF(Recipes!$B:$B,A3,Recipes!$G:$G)</f>
        <v>50.16</v>
      </c>
      <c r="I3" t="n">
        <v>0</v>
      </c>
      <c r="J3" s="5">
        <f>F3+G3-H3-I3</f>
        <v>13.84</v>
      </c>
      <c r="K3" t="n">
        <v>32</v>
      </c>
      <c r="L3" t="str">
        <f>IF(J3&lt;=K3,"LOW","")</f>
        <v>LOW</v>
      </c>
      <c r="M3" s="6">
        <f>J3*E3</f>
        <v>24.22</v>
      </c>
    </row>
    <row r="4">
      <c r="A4" t="inlineStr">
        <is>
          <t>Fragrance, Coconut Lime</t>
        </is>
      </c>
      <c r="B4" t="inlineStr">
        <is>
          <t>oz</t>
        </is>
      </c>
      <c r="C4" t="inlineStr">
        <is>
          <t>oz</t>
        </is>
      </c>
      <c r="D4" t="n">
        <v>1</v>
      </c>
      <c r="E4" s="4" t="n">
        <v>1.75</v>
      </c>
      <c r="F4" t="n">
        <v>48</v>
      </c>
      <c r="G4" s="5">
        <f>SUMIF(Deliveries!$B:$B,A4,Deliveries!$C:$C)</f>
        <v>32</v>
      </c>
      <c r="H4" s="5">
        <f>SUMIF(Recipes!$B:$B,A4,Recipes!$G:$G)</f>
        <v>24.12</v>
      </c>
      <c r="I4" t="n">
        <v>0</v>
      </c>
      <c r="J4" s="5">
        <f>F4+G4-H4-I4</f>
        <v>55.88</v>
      </c>
      <c r="K4" t="n">
        <v>32</v>
      </c>
      <c r="L4" t="str">
        <f>IF(J4&lt;=K4,"LOW","")</f>
        <v/>
      </c>
      <c r="M4" s="6">
        <f>J4*E4</f>
        <v>97.79</v>
      </c>
    </row>
    <row r="5">
      <c r="A5" t="inlineStr">
        <is>
          <t>Wick, jar size</t>
        </is>
      </c>
      <c r="B5" t="inlineStr">
        <is>
          <t>each</t>
        </is>
      </c>
      <c r="C5" t="inlineStr">
        <is>
          <t>each</t>
        </is>
      </c>
      <c r="D5" t="n">
        <v>1</v>
      </c>
      <c r="E5" s="4" t="n">
        <v>0.12</v>
      </c>
      <c r="F5" t="n">
        <v>300</v>
      </c>
      <c r="G5" s="5">
        <f>SUMIF(Deliveries!$B:$B,A5,Deliveries!$C:$C)</f>
        <v>0</v>
      </c>
      <c r="H5" s="5">
        <f>SUMIF(Recipes!$B:$B,A5,Recipes!$G:$G)</f>
        <v>84</v>
      </c>
      <c r="I5" t="n">
        <v>0</v>
      </c>
      <c r="J5" s="5">
        <f>F5+G5-H5-I5</f>
        <v>216</v>
      </c>
      <c r="K5" t="n">
        <v>150</v>
      </c>
      <c r="L5" t="str">
        <f>IF(J5&lt;=K5,"LOW","")</f>
        <v/>
      </c>
      <c r="M5" s="6">
        <f>J5*E5</f>
        <v>25.92</v>
      </c>
    </row>
    <row r="6">
      <c r="A6" t="inlineStr">
        <is>
          <t>Wick, tin size</t>
        </is>
      </c>
      <c r="B6" t="inlineStr">
        <is>
          <t>each</t>
        </is>
      </c>
      <c r="C6" t="inlineStr">
        <is>
          <t>each</t>
        </is>
      </c>
      <c r="D6" t="n">
        <v>1</v>
      </c>
      <c r="E6" s="4" t="n">
        <v>0.09</v>
      </c>
      <c r="F6" t="n">
        <v>300</v>
      </c>
      <c r="G6" s="5">
        <f>SUMIF(Deliveries!$B:$B,A6,Deliveries!$C:$C)</f>
        <v>0</v>
      </c>
      <c r="H6" s="5">
        <f>SUMIF(Recipes!$B:$B,A6,Recipes!$G:$G)</f>
        <v>60</v>
      </c>
      <c r="I6" t="n">
        <v>0</v>
      </c>
      <c r="J6" s="5">
        <f>F6+G6-H6-I6</f>
        <v>240</v>
      </c>
      <c r="K6" t="n">
        <v>150</v>
      </c>
      <c r="L6" t="str">
        <f>IF(J6&lt;=K6,"LOW","")</f>
        <v/>
      </c>
      <c r="M6" s="6">
        <f>J6*E6</f>
        <v>21.6</v>
      </c>
    </row>
    <row r="7">
      <c r="A7" t="inlineStr">
        <is>
          <t>Amber jar 9 oz, with lid</t>
        </is>
      </c>
      <c r="B7" t="inlineStr">
        <is>
          <t>each</t>
        </is>
      </c>
      <c r="C7" t="inlineStr">
        <is>
          <t>each</t>
        </is>
      </c>
      <c r="D7" t="n">
        <v>1</v>
      </c>
      <c r="E7" s="4" t="n">
        <v>1.45</v>
      </c>
      <c r="F7" t="n">
        <v>144</v>
      </c>
      <c r="G7" s="5">
        <f>SUMIF(Deliveries!$B:$B,A7,Deliveries!$C:$C)</f>
        <v>0</v>
      </c>
      <c r="H7" s="5">
        <f>SUMIF(Recipes!$B:$B,A7,Recipes!$G:$G)</f>
        <v>84</v>
      </c>
      <c r="I7" t="n">
        <v>2</v>
      </c>
      <c r="J7" s="5">
        <f>F7+G7-H7-I7</f>
        <v>58</v>
      </c>
      <c r="K7" t="n">
        <v>96</v>
      </c>
      <c r="L7" t="str">
        <f>IF(J7&lt;=K7,"LOW","")</f>
        <v>LOW</v>
      </c>
      <c r="M7" s="6">
        <f>J7*E7</f>
        <v>84.1</v>
      </c>
    </row>
    <row r="8">
      <c r="A8" t="inlineStr">
        <is>
          <t>Tin 4 oz, with lid</t>
        </is>
      </c>
      <c r="B8" t="inlineStr">
        <is>
          <t>each</t>
        </is>
      </c>
      <c r="C8" t="inlineStr">
        <is>
          <t>each</t>
        </is>
      </c>
      <c r="D8" t="n">
        <v>1</v>
      </c>
      <c r="E8" s="4" t="n">
        <v>0.85</v>
      </c>
      <c r="F8" t="n">
        <v>200</v>
      </c>
      <c r="G8" s="5">
        <f>SUMIF(Deliveries!$B:$B,A8,Deliveries!$C:$C)</f>
        <v>0</v>
      </c>
      <c r="H8" s="5">
        <f>SUMIF(Recipes!$B:$B,A8,Recipes!$G:$G)</f>
        <v>60</v>
      </c>
      <c r="I8" t="n">
        <v>0</v>
      </c>
      <c r="J8" s="5">
        <f>F8+G8-H8-I8</f>
        <v>140</v>
      </c>
      <c r="K8" t="n">
        <v>96</v>
      </c>
      <c r="L8" t="str">
        <f>IF(J8&lt;=K8,"LOW","")</f>
        <v/>
      </c>
      <c r="M8" s="6">
        <f>J8*E8</f>
        <v>119</v>
      </c>
    </row>
    <row r="9">
      <c r="A9" t="inlineStr">
        <is>
          <t>Label, jar</t>
        </is>
      </c>
      <c r="B9" t="inlineStr">
        <is>
          <t>each</t>
        </is>
      </c>
      <c r="C9" t="inlineStr">
        <is>
          <t>each</t>
        </is>
      </c>
      <c r="D9" t="n">
        <v>1</v>
      </c>
      <c r="E9" s="4" t="n">
        <v>0.1</v>
      </c>
      <c r="F9" t="n">
        <v>400</v>
      </c>
      <c r="G9" s="5">
        <f>SUMIF(Deliveries!$B:$B,A9,Deliveries!$C:$C)</f>
        <v>0</v>
      </c>
      <c r="H9" s="5">
        <f>SUMIF(Recipes!$B:$B,A9,Recipes!$G:$G)</f>
        <v>84</v>
      </c>
      <c r="I9" t="n">
        <v>0</v>
      </c>
      <c r="J9" s="5">
        <f>F9+G9-H9-I9</f>
        <v>316</v>
      </c>
      <c r="K9" t="n">
        <v>200</v>
      </c>
      <c r="L9" t="str">
        <f>IF(J9&lt;=K9,"LOW","")</f>
        <v/>
      </c>
      <c r="M9" s="6">
        <f>J9*E9</f>
        <v>31.6</v>
      </c>
    </row>
    <row r="10">
      <c r="A10" t="inlineStr">
        <is>
          <t>Label, tin</t>
        </is>
      </c>
      <c r="B10" t="inlineStr">
        <is>
          <t>each</t>
        </is>
      </c>
      <c r="C10" t="inlineStr">
        <is>
          <t>each</t>
        </is>
      </c>
      <c r="D10" t="n">
        <v>1</v>
      </c>
      <c r="E10" s="4" t="n">
        <v>0.08</v>
      </c>
      <c r="F10" t="n">
        <v>400</v>
      </c>
      <c r="G10" s="5">
        <f>SUMIF(Deliveries!$B:$B,A10,Deliveries!$C:$C)</f>
        <v>0</v>
      </c>
      <c r="H10" s="5">
        <f>SUMIF(Recipes!$B:$B,A10,Recipes!$G:$G)</f>
        <v>60</v>
      </c>
      <c r="I10" t="n">
        <v>0</v>
      </c>
      <c r="J10" s="5">
        <f>F10+G10-H10-I10</f>
        <v>340</v>
      </c>
      <c r="K10" t="n">
        <v>200</v>
      </c>
      <c r="L10" t="str">
        <f>IF(J10&lt;=K10,"LOW","")</f>
        <v/>
      </c>
      <c r="M10" s="6">
        <f>J10*E10</f>
        <v>27.2</v>
      </c>
    </row>
    <row r="11">
      <c r="A11" s="7" t="inlineStr">
        <is>
          <t>Total value</t>
        </is>
      </c>
      <c r="M11" s="8">
        <f>SUM(M2:M10)</f>
        <v>634.6935</v>
      </c>
    </row>
  </sheetData>
  <conditionalFormatting sqref="A2:M200">
    <cfRule type="expression" priority="1" dxfId="0">
      <formula>$L2="LOW"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16" customWidth="1" min="3" max="3"/>
    <col width="8" customWidth="1" min="4" max="4"/>
    <col width="16" customWidth="1" min="5" max="5"/>
    <col width="14" customWidth="1" min="6" max="6"/>
    <col width="22" customWidth="1" min="7" max="7"/>
  </cols>
  <sheetData>
    <row r="1">
      <c r="A1" s="3" t="inlineStr">
        <is>
          <t>Candle</t>
        </is>
      </c>
      <c r="B1" s="3" t="inlineStr">
        <is>
          <t>Supply</t>
        </is>
      </c>
      <c r="C1" s="3" t="inlineStr">
        <is>
          <t>Amount per candle</t>
        </is>
      </c>
      <c r="D1" s="3" t="inlineStr">
        <is>
          <t>Unit</t>
        </is>
      </c>
      <c r="E1" s="3" t="inlineStr">
        <is>
          <t>Cost in one candle</t>
        </is>
      </c>
      <c r="F1" s="3" t="inlineStr">
        <is>
          <t>Candles poured</t>
        </is>
      </c>
      <c r="G1" s="3" t="inlineStr">
        <is>
          <t>Used so far (stock units)</t>
        </is>
      </c>
    </row>
    <row r="2">
      <c r="A2" t="inlineStr">
        <is>
          <t>Plumeria jar, 9 oz</t>
        </is>
      </c>
      <c r="B2" t="inlineStr">
        <is>
          <t>Soy wax</t>
        </is>
      </c>
      <c r="C2" s="9" t="n">
        <v>8.33</v>
      </c>
      <c r="D2" t="str">
        <f>INDEX(Supplies!$C:$C,MATCH(B2,Supplies!$A:$A,0))</f>
        <v>oz</v>
      </c>
      <c r="E2" s="4">
        <f>C2/INDEX(Supplies!$D:$D,MATCH(B2,Supplies!$A:$A,0))*INDEX(Supplies!$E:$E,MATCH(B2,Supplies!$A:$A,0))</f>
        <v>1.145375</v>
      </c>
      <c r="F2">
        <f>SUMIF(Pours!$B:$B,A2,Pours!$C:$C)</f>
        <v>48</v>
      </c>
      <c r="G2" s="5">
        <f>C2*F2/INDEX(Supplies!$D:$D,MATCH(B2,Supplies!$A:$A,0))</f>
        <v>24.99</v>
      </c>
    </row>
    <row r="3">
      <c r="A3" t="inlineStr">
        <is>
          <t>Plumeria jar, 9 oz</t>
        </is>
      </c>
      <c r="B3" t="inlineStr">
        <is>
          <t>Fragrance, Plumeria</t>
        </is>
      </c>
      <c r="C3" s="9" t="n">
        <v>0.67</v>
      </c>
      <c r="D3" t="str">
        <f>INDEX(Supplies!$C:$C,MATCH(B3,Supplies!$A:$A,0))</f>
        <v>oz</v>
      </c>
      <c r="E3" s="4">
        <f>C3/INDEX(Supplies!$D:$D,MATCH(B3,Supplies!$A:$A,0))*INDEX(Supplies!$E:$E,MATCH(B3,Supplies!$A:$A,0))</f>
        <v>1.1725</v>
      </c>
      <c r="F3">
        <f>SUMIF(Pours!$B:$B,A3,Pours!$C:$C)</f>
        <v>48</v>
      </c>
      <c r="G3" s="5">
        <f>C3*F3/INDEX(Supplies!$D:$D,MATCH(B3,Supplies!$A:$A,0))</f>
        <v>32.16</v>
      </c>
    </row>
    <row r="4">
      <c r="A4" t="inlineStr">
        <is>
          <t>Plumeria jar, 9 oz</t>
        </is>
      </c>
      <c r="B4" t="inlineStr">
        <is>
          <t>Wick, jar size</t>
        </is>
      </c>
      <c r="C4" s="9" t="n">
        <v>1</v>
      </c>
      <c r="D4" t="str">
        <f>INDEX(Supplies!$C:$C,MATCH(B4,Supplies!$A:$A,0))</f>
        <v>each</v>
      </c>
      <c r="E4" s="4">
        <f>C4/INDEX(Supplies!$D:$D,MATCH(B4,Supplies!$A:$A,0))*INDEX(Supplies!$E:$E,MATCH(B4,Supplies!$A:$A,0))</f>
        <v>0.12</v>
      </c>
      <c r="F4">
        <f>SUMIF(Pours!$B:$B,A4,Pours!$C:$C)</f>
        <v>48</v>
      </c>
      <c r="G4" s="5">
        <f>C4*F4/INDEX(Supplies!$D:$D,MATCH(B4,Supplies!$A:$A,0))</f>
        <v>48</v>
      </c>
    </row>
    <row r="5">
      <c r="A5" t="inlineStr">
        <is>
          <t>Plumeria jar, 9 oz</t>
        </is>
      </c>
      <c r="B5" t="inlineStr">
        <is>
          <t>Amber jar 9 oz, with lid</t>
        </is>
      </c>
      <c r="C5" s="9" t="n">
        <v>1</v>
      </c>
      <c r="D5" t="str">
        <f>INDEX(Supplies!$C:$C,MATCH(B5,Supplies!$A:$A,0))</f>
        <v>each</v>
      </c>
      <c r="E5" s="4">
        <f>C5/INDEX(Supplies!$D:$D,MATCH(B5,Supplies!$A:$A,0))*INDEX(Supplies!$E:$E,MATCH(B5,Supplies!$A:$A,0))</f>
        <v>1.45</v>
      </c>
      <c r="F5">
        <f>SUMIF(Pours!$B:$B,A5,Pours!$C:$C)</f>
        <v>48</v>
      </c>
      <c r="G5" s="5">
        <f>C5*F5/INDEX(Supplies!$D:$D,MATCH(B5,Supplies!$A:$A,0))</f>
        <v>48</v>
      </c>
    </row>
    <row r="6">
      <c r="A6" t="inlineStr">
        <is>
          <t>Plumeria jar, 9 oz</t>
        </is>
      </c>
      <c r="B6" t="inlineStr">
        <is>
          <t>Label, jar</t>
        </is>
      </c>
      <c r="C6" s="9" t="n">
        <v>1</v>
      </c>
      <c r="D6" t="str">
        <f>INDEX(Supplies!$C:$C,MATCH(B6,Supplies!$A:$A,0))</f>
        <v>each</v>
      </c>
      <c r="E6" s="4">
        <f>C6/INDEX(Supplies!$D:$D,MATCH(B6,Supplies!$A:$A,0))*INDEX(Supplies!$E:$E,MATCH(B6,Supplies!$A:$A,0))</f>
        <v>0.1</v>
      </c>
      <c r="F6">
        <f>SUMIF(Pours!$B:$B,A6,Pours!$C:$C)</f>
        <v>48</v>
      </c>
      <c r="G6" s="5">
        <f>C6*F6/INDEX(Supplies!$D:$D,MATCH(B6,Supplies!$A:$A,0))</f>
        <v>48</v>
      </c>
    </row>
    <row r="7">
      <c r="A7" t="inlineStr">
        <is>
          <t>Coconut Lime jar, 9 oz</t>
        </is>
      </c>
      <c r="B7" t="inlineStr">
        <is>
          <t>Soy wax</t>
        </is>
      </c>
      <c r="C7" s="9" t="n">
        <v>8.33</v>
      </c>
      <c r="D7" t="str">
        <f>INDEX(Supplies!$C:$C,MATCH(B7,Supplies!$A:$A,0))</f>
        <v>oz</v>
      </c>
      <c r="E7" s="4">
        <f>C7/INDEX(Supplies!$D:$D,MATCH(B7,Supplies!$A:$A,0))*INDEX(Supplies!$E:$E,MATCH(B7,Supplies!$A:$A,0))</f>
        <v>1.145375</v>
      </c>
      <c r="F7">
        <f>SUMIF(Pours!$B:$B,A7,Pours!$C:$C)</f>
        <v>36</v>
      </c>
      <c r="G7" s="5">
        <f>C7*F7/INDEX(Supplies!$D:$D,MATCH(B7,Supplies!$A:$A,0))</f>
        <v>18.7425</v>
      </c>
    </row>
    <row r="8">
      <c r="A8" t="inlineStr">
        <is>
          <t>Coconut Lime jar, 9 oz</t>
        </is>
      </c>
      <c r="B8" t="inlineStr">
        <is>
          <t>Fragrance, Coconut Lime</t>
        </is>
      </c>
      <c r="C8" s="9" t="n">
        <v>0.67</v>
      </c>
      <c r="D8" t="str">
        <f>INDEX(Supplies!$C:$C,MATCH(B8,Supplies!$A:$A,0))</f>
        <v>oz</v>
      </c>
      <c r="E8" s="4">
        <f>C8/INDEX(Supplies!$D:$D,MATCH(B8,Supplies!$A:$A,0))*INDEX(Supplies!$E:$E,MATCH(B8,Supplies!$A:$A,0))</f>
        <v>1.1725</v>
      </c>
      <c r="F8">
        <f>SUMIF(Pours!$B:$B,A8,Pours!$C:$C)</f>
        <v>36</v>
      </c>
      <c r="G8" s="5">
        <f>C8*F8/INDEX(Supplies!$D:$D,MATCH(B8,Supplies!$A:$A,0))</f>
        <v>24.12</v>
      </c>
    </row>
    <row r="9">
      <c r="A9" t="inlineStr">
        <is>
          <t>Coconut Lime jar, 9 oz</t>
        </is>
      </c>
      <c r="B9" t="inlineStr">
        <is>
          <t>Wick, jar size</t>
        </is>
      </c>
      <c r="C9" s="9" t="n">
        <v>1</v>
      </c>
      <c r="D9" t="str">
        <f>INDEX(Supplies!$C:$C,MATCH(B9,Supplies!$A:$A,0))</f>
        <v>each</v>
      </c>
      <c r="E9" s="4">
        <f>C9/INDEX(Supplies!$D:$D,MATCH(B9,Supplies!$A:$A,0))*INDEX(Supplies!$E:$E,MATCH(B9,Supplies!$A:$A,0))</f>
        <v>0.12</v>
      </c>
      <c r="F9">
        <f>SUMIF(Pours!$B:$B,A9,Pours!$C:$C)</f>
        <v>36</v>
      </c>
      <c r="G9" s="5">
        <f>C9*F9/INDEX(Supplies!$D:$D,MATCH(B9,Supplies!$A:$A,0))</f>
        <v>36</v>
      </c>
    </row>
    <row r="10">
      <c r="A10" t="inlineStr">
        <is>
          <t>Coconut Lime jar, 9 oz</t>
        </is>
      </c>
      <c r="B10" t="inlineStr">
        <is>
          <t>Amber jar 9 oz, with lid</t>
        </is>
      </c>
      <c r="C10" s="9" t="n">
        <v>1</v>
      </c>
      <c r="D10" t="str">
        <f>INDEX(Supplies!$C:$C,MATCH(B10,Supplies!$A:$A,0))</f>
        <v>each</v>
      </c>
      <c r="E10" s="4">
        <f>C10/INDEX(Supplies!$D:$D,MATCH(B10,Supplies!$A:$A,0))*INDEX(Supplies!$E:$E,MATCH(B10,Supplies!$A:$A,0))</f>
        <v>1.45</v>
      </c>
      <c r="F10">
        <f>SUMIF(Pours!$B:$B,A10,Pours!$C:$C)</f>
        <v>36</v>
      </c>
      <c r="G10" s="5">
        <f>C10*F10/INDEX(Supplies!$D:$D,MATCH(B10,Supplies!$A:$A,0))</f>
        <v>36</v>
      </c>
    </row>
    <row r="11">
      <c r="A11" t="inlineStr">
        <is>
          <t>Coconut Lime jar, 9 oz</t>
        </is>
      </c>
      <c r="B11" t="inlineStr">
        <is>
          <t>Label, jar</t>
        </is>
      </c>
      <c r="C11" s="9" t="n">
        <v>1</v>
      </c>
      <c r="D11" t="str">
        <f>INDEX(Supplies!$C:$C,MATCH(B11,Supplies!$A:$A,0))</f>
        <v>each</v>
      </c>
      <c r="E11" s="4">
        <f>C11/INDEX(Supplies!$D:$D,MATCH(B11,Supplies!$A:$A,0))*INDEX(Supplies!$E:$E,MATCH(B11,Supplies!$A:$A,0))</f>
        <v>0.1</v>
      </c>
      <c r="F11">
        <f>SUMIF(Pours!$B:$B,A11,Pours!$C:$C)</f>
        <v>36</v>
      </c>
      <c r="G11" s="5">
        <f>C11*F11/INDEX(Supplies!$D:$D,MATCH(B11,Supplies!$A:$A,0))</f>
        <v>36</v>
      </c>
    </row>
    <row r="12">
      <c r="A12" t="inlineStr">
        <is>
          <t>Plumeria tin, 4 oz</t>
        </is>
      </c>
      <c r="B12" t="inlineStr">
        <is>
          <t>Soy wax</t>
        </is>
      </c>
      <c r="C12" s="9" t="n">
        <v>3.7</v>
      </c>
      <c r="D12" t="str">
        <f>INDEX(Supplies!$C:$C,MATCH(B12,Supplies!$A:$A,0))</f>
        <v>oz</v>
      </c>
      <c r="E12" s="4">
        <f>C12/INDEX(Supplies!$D:$D,MATCH(B12,Supplies!$A:$A,0))*INDEX(Supplies!$E:$E,MATCH(B12,Supplies!$A:$A,0))</f>
        <v>0.50875</v>
      </c>
      <c r="F12">
        <f>SUMIF(Pours!$B:$B,A12,Pours!$C:$C)</f>
        <v>60</v>
      </c>
      <c r="G12" s="5">
        <f>C12*F12/INDEX(Supplies!$D:$D,MATCH(B12,Supplies!$A:$A,0))</f>
        <v>13.875</v>
      </c>
    </row>
    <row r="13">
      <c r="A13" t="inlineStr">
        <is>
          <t>Plumeria tin, 4 oz</t>
        </is>
      </c>
      <c r="B13" t="inlineStr">
        <is>
          <t>Fragrance, Plumeria</t>
        </is>
      </c>
      <c r="C13" s="9" t="n">
        <v>0.3</v>
      </c>
      <c r="D13" t="str">
        <f>INDEX(Supplies!$C:$C,MATCH(B13,Supplies!$A:$A,0))</f>
        <v>oz</v>
      </c>
      <c r="E13" s="4">
        <f>C13/INDEX(Supplies!$D:$D,MATCH(B13,Supplies!$A:$A,0))*INDEX(Supplies!$E:$E,MATCH(B13,Supplies!$A:$A,0))</f>
        <v>0.525</v>
      </c>
      <c r="F13">
        <f>SUMIF(Pours!$B:$B,A13,Pours!$C:$C)</f>
        <v>60</v>
      </c>
      <c r="G13" s="5">
        <f>C13*F13/INDEX(Supplies!$D:$D,MATCH(B13,Supplies!$A:$A,0))</f>
        <v>18</v>
      </c>
    </row>
    <row r="14">
      <c r="A14" t="inlineStr">
        <is>
          <t>Plumeria tin, 4 oz</t>
        </is>
      </c>
      <c r="B14" t="inlineStr">
        <is>
          <t>Wick, tin size</t>
        </is>
      </c>
      <c r="C14" s="9" t="n">
        <v>1</v>
      </c>
      <c r="D14" t="str">
        <f>INDEX(Supplies!$C:$C,MATCH(B14,Supplies!$A:$A,0))</f>
        <v>each</v>
      </c>
      <c r="E14" s="4">
        <f>C14/INDEX(Supplies!$D:$D,MATCH(B14,Supplies!$A:$A,0))*INDEX(Supplies!$E:$E,MATCH(B14,Supplies!$A:$A,0))</f>
        <v>0.09</v>
      </c>
      <c r="F14">
        <f>SUMIF(Pours!$B:$B,A14,Pours!$C:$C)</f>
        <v>60</v>
      </c>
      <c r="G14" s="5">
        <f>C14*F14/INDEX(Supplies!$D:$D,MATCH(B14,Supplies!$A:$A,0))</f>
        <v>60</v>
      </c>
    </row>
    <row r="15">
      <c r="A15" t="inlineStr">
        <is>
          <t>Plumeria tin, 4 oz</t>
        </is>
      </c>
      <c r="B15" t="inlineStr">
        <is>
          <t>Tin 4 oz, with lid</t>
        </is>
      </c>
      <c r="C15" s="9" t="n">
        <v>1</v>
      </c>
      <c r="D15" t="str">
        <f>INDEX(Supplies!$C:$C,MATCH(B15,Supplies!$A:$A,0))</f>
        <v>each</v>
      </c>
      <c r="E15" s="4">
        <f>C15/INDEX(Supplies!$D:$D,MATCH(B15,Supplies!$A:$A,0))*INDEX(Supplies!$E:$E,MATCH(B15,Supplies!$A:$A,0))</f>
        <v>0.85</v>
      </c>
      <c r="F15">
        <f>SUMIF(Pours!$B:$B,A15,Pours!$C:$C)</f>
        <v>60</v>
      </c>
      <c r="G15" s="5">
        <f>C15*F15/INDEX(Supplies!$D:$D,MATCH(B15,Supplies!$A:$A,0))</f>
        <v>60</v>
      </c>
    </row>
    <row r="16">
      <c r="A16" t="inlineStr">
        <is>
          <t>Plumeria tin, 4 oz</t>
        </is>
      </c>
      <c r="B16" t="inlineStr">
        <is>
          <t>Label, tin</t>
        </is>
      </c>
      <c r="C16" s="9" t="n">
        <v>1</v>
      </c>
      <c r="D16" t="str">
        <f>INDEX(Supplies!$C:$C,MATCH(B16,Supplies!$A:$A,0))</f>
        <v>each</v>
      </c>
      <c r="E16" s="4">
        <f>C16/INDEX(Supplies!$D:$D,MATCH(B16,Supplies!$A:$A,0))*INDEX(Supplies!$E:$E,MATCH(B16,Supplies!$A:$A,0))</f>
        <v>0.08</v>
      </c>
      <c r="F16">
        <f>SUMIF(Pours!$B:$B,A16,Pours!$C:$C)</f>
        <v>60</v>
      </c>
      <c r="G16" s="5">
        <f>C16*F16/INDEX(Supplies!$D:$D,MATCH(B16,Supplies!$A:$A,0))</f>
        <v>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1" customWidth="1" min="2" max="2"/>
    <col width="13" customWidth="1" min="3" max="3"/>
    <col width="9" customWidth="1" min="4" max="4"/>
    <col width="9" customWidth="1" min="5" max="5"/>
    <col width="10" customWidth="1" min="6" max="6"/>
    <col width="11" customWidth="1" min="7" max="7"/>
  </cols>
  <sheetData>
    <row r="1">
      <c r="A1" s="3" t="inlineStr">
        <is>
          <t>Candle</t>
        </is>
      </c>
      <c r="B1" s="3" t="inlineStr">
        <is>
          <t>Cost each</t>
        </is>
      </c>
      <c r="C1" s="3" t="inlineStr">
        <is>
          <t>Opening count</t>
        </is>
      </c>
      <c r="D1" s="3" t="inlineStr">
        <is>
          <t>Poured</t>
        </is>
      </c>
      <c r="E1" s="3" t="inlineStr">
        <is>
          <t>Sold</t>
        </is>
      </c>
      <c r="F1" s="3" t="inlineStr">
        <is>
          <t>On hand</t>
        </is>
      </c>
      <c r="G1" s="3" t="inlineStr">
        <is>
          <t>Value</t>
        </is>
      </c>
    </row>
    <row r="2">
      <c r="A2" t="inlineStr">
        <is>
          <t>Plumeria jar, 9 oz</t>
        </is>
      </c>
      <c r="B2" s="4">
        <f>SUMIF(Recipes!$A:$A,A2,Recipes!$E:$E)</f>
        <v>3.987875</v>
      </c>
      <c r="C2" t="n">
        <v>20</v>
      </c>
      <c r="D2">
        <f>SUMIF(Pours!$B:$B,A2,Pours!$C:$C)</f>
        <v>48</v>
      </c>
      <c r="E2" t="n">
        <v>41</v>
      </c>
      <c r="F2">
        <f>C2+D2-E2</f>
        <v>27</v>
      </c>
      <c r="G2" s="6">
        <f>F2*B2</f>
        <v>107.672625</v>
      </c>
    </row>
    <row r="3">
      <c r="A3" t="inlineStr">
        <is>
          <t>Coconut Lime jar, 9 oz</t>
        </is>
      </c>
      <c r="B3" s="4">
        <f>SUMIF(Recipes!$A:$A,A3,Recipes!$E:$E)</f>
        <v>3.987875</v>
      </c>
      <c r="C3" t="n">
        <v>12</v>
      </c>
      <c r="D3">
        <f>SUMIF(Pours!$B:$B,A3,Pours!$C:$C)</f>
        <v>36</v>
      </c>
      <c r="E3" t="n">
        <v>30</v>
      </c>
      <c r="F3">
        <f>C3+D3-E3</f>
        <v>18</v>
      </c>
      <c r="G3" s="6">
        <f>F3*B3</f>
        <v>71.78175</v>
      </c>
    </row>
    <row r="4">
      <c r="A4" t="inlineStr">
        <is>
          <t>Plumeria tin, 4 oz</t>
        </is>
      </c>
      <c r="B4" s="4">
        <f>SUMIF(Recipes!$A:$A,A4,Recipes!$E:$E)</f>
        <v>2.05375</v>
      </c>
      <c r="C4" t="n">
        <v>30</v>
      </c>
      <c r="D4">
        <f>SUMIF(Pours!$B:$B,A4,Pours!$C:$C)</f>
        <v>60</v>
      </c>
      <c r="E4" t="n">
        <v>52</v>
      </c>
      <c r="F4">
        <f>C4+D4-E4</f>
        <v>38</v>
      </c>
      <c r="G4" s="6">
        <f>F4*B4</f>
        <v>78.0425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4" customWidth="1" min="3" max="3"/>
    <col width="12" customWidth="1" min="4" max="4"/>
    <col width="10" customWidth="1" min="5" max="5"/>
    <col width="34" customWidth="1" min="6" max="6"/>
  </cols>
  <sheetData>
    <row r="1">
      <c r="A1" s="3" t="inlineStr">
        <is>
          <t>Date</t>
        </is>
      </c>
      <c r="B1" s="3" t="inlineStr">
        <is>
          <t>Candle</t>
        </is>
      </c>
      <c r="C1" s="3" t="inlineStr">
        <is>
          <t>Candles poured</t>
        </is>
      </c>
      <c r="D1" s="3" t="inlineStr">
        <is>
          <t>Batch code</t>
        </is>
      </c>
      <c r="E1" s="3" t="inlineStr">
        <is>
          <t>Poured by</t>
        </is>
      </c>
      <c r="F1" s="3" t="inlineStr">
        <is>
          <t>Notes</t>
        </is>
      </c>
    </row>
    <row r="2">
      <c r="A2" s="10" t="n">
        <v>46286</v>
      </c>
      <c r="B2" t="inlineStr">
        <is>
          <t>Plumeria jar, 9 oz</t>
        </is>
      </c>
      <c r="C2" t="n">
        <v>24</v>
      </c>
      <c r="D2" t="inlineStr">
        <is>
          <t>P0921</t>
        </is>
      </c>
      <c r="E2" t="inlineStr"/>
      <c r="F2" t="inlineStr"/>
    </row>
    <row r="3">
      <c r="A3" s="10" t="n">
        <v>46287</v>
      </c>
      <c r="B3" t="inlineStr">
        <is>
          <t>Coconut Lime jar, 9 oz</t>
        </is>
      </c>
      <c r="C3" t="n">
        <v>36</v>
      </c>
      <c r="D3" t="inlineStr">
        <is>
          <t>C0922</t>
        </is>
      </c>
      <c r="E3" t="inlineStr"/>
      <c r="F3" t="inlineStr">
        <is>
          <t>Two jars cracked in the heat gun test: on Supplies as Other out.</t>
        </is>
      </c>
    </row>
    <row r="4">
      <c r="A4" s="10" t="n">
        <v>46288</v>
      </c>
      <c r="B4" t="inlineStr">
        <is>
          <t>Plumeria tin, 4 oz</t>
        </is>
      </c>
      <c r="C4" t="n">
        <v>60</v>
      </c>
      <c r="D4" t="inlineStr">
        <is>
          <t>PT0923</t>
        </is>
      </c>
      <c r="E4" t="inlineStr"/>
      <c r="F4" t="inlineStr"/>
    </row>
    <row r="5">
      <c r="A5" s="10" t="n">
        <v>46289</v>
      </c>
      <c r="B5" t="inlineStr">
        <is>
          <t>Plumeria jar, 9 oz</t>
        </is>
      </c>
      <c r="C5" t="n">
        <v>24</v>
      </c>
      <c r="D5" t="inlineStr">
        <is>
          <t>P0924</t>
        </is>
      </c>
      <c r="E5" t="inlineStr"/>
      <c r="F5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0" customWidth="1" min="3" max="3"/>
    <col width="11" customWidth="1" min="4" max="4"/>
    <col width="15" customWidth="1" min="5" max="5"/>
    <col width="34" customWidth="1" min="6" max="6"/>
  </cols>
  <sheetData>
    <row r="1">
      <c r="A1" s="3" t="inlineStr">
        <is>
          <t>Date</t>
        </is>
      </c>
      <c r="B1" s="3" t="inlineStr">
        <is>
          <t>Supply</t>
        </is>
      </c>
      <c r="C1" s="3" t="inlineStr">
        <is>
          <t>Quantity (stock units)</t>
        </is>
      </c>
      <c r="D1" s="3" t="inlineStr">
        <is>
          <t>Cost</t>
        </is>
      </c>
      <c r="E1" s="3" t="inlineStr">
        <is>
          <t>Supplier's lot</t>
        </is>
      </c>
      <c r="F1" s="3" t="inlineStr">
        <is>
          <t>Notes</t>
        </is>
      </c>
    </row>
    <row r="2">
      <c r="A2" s="10" t="n">
        <v>46288</v>
      </c>
      <c r="B2" t="inlineStr">
        <is>
          <t>Soy wax</t>
        </is>
      </c>
      <c r="C2" t="n">
        <v>50</v>
      </c>
      <c r="D2" s="6" t="n">
        <v>110</v>
      </c>
      <c r="E2" s="11" t="inlineStr">
        <is>
          <t>W26-3318</t>
        </is>
      </c>
      <c r="F2" t="inlineStr">
        <is>
          <t>1 case of 50 lb</t>
        </is>
      </c>
    </row>
    <row r="3">
      <c r="A3" s="10" t="n">
        <v>46289</v>
      </c>
      <c r="B3" t="inlineStr">
        <is>
          <t>Fragrance, Coconut Lime</t>
        </is>
      </c>
      <c r="C3" t="n">
        <v>32</v>
      </c>
      <c r="D3" s="6" t="n">
        <v>56</v>
      </c>
      <c r="E3" s="11" t="inlineStr">
        <is>
          <t>CL-8841</t>
        </is>
      </c>
      <c r="F3" t="inlineStr">
        <is>
          <t>2 bottles of 16 oz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