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Bath bomb, retail</t>
        </is>
      </c>
      <c r="B2" s="2" t="n">
        <v>8</v>
      </c>
      <c r="C2" s="2" t="n">
        <v>2.34</v>
      </c>
      <c r="D2" s="2">
        <f>IF(OR(B2="",C2=""),"",B2-C2)</f>
        <v>5.66</v>
      </c>
      <c r="E2" s="3">
        <f>IF(OR(D2="",N(B2)=0),"",D2/B2)</f>
        <v>0.7075</v>
      </c>
      <c r="F2" t="n">
        <v>300</v>
      </c>
    </row>
    <row r="3">
      <c r="A3" t="inlineStr">
        <is>
          <t>Bath bomb, wholesale</t>
        </is>
      </c>
      <c r="B3" s="2" t="n">
        <v>4.25</v>
      </c>
      <c r="C3" s="2" t="n">
        <v>2.1</v>
      </c>
      <c r="D3" s="2">
        <f>IF(OR(B3="",C3=""),"",B3-C3)</f>
        <v>2.15</v>
      </c>
      <c r="E3" s="3">
        <f>IF(OR(D3="",N(B3)=0),"",D3/B3)</f>
        <v>0.505882352941176</v>
      </c>
      <c r="F3" t="n">
        <v>600</v>
      </c>
    </row>
    <row r="4">
      <c r="B4" s="2" t="n"/>
      <c r="C4" s="2" t="n"/>
      <c r="D4" s="2" t="str">
        <f>IF(OR(B4="",C4=""),"",B4-C4)</f>
        <v/>
      </c>
      <c r="E4" s="3" t="str">
        <f>IF(OR(D4="",N(B4)=0),"",D4/B4)</f>
        <v/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Bath bomb, retail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Bath bomb, wholesale (units)</v>
      </c>
      <c r="C5">
        <f>IF(Products!A3="","",ROUND(N(Products!F3)*C$2,0))</f>
        <v>90</v>
      </c>
      <c r="D5">
        <f>IF(Products!A3="","",ROUND(N(Products!F3)*D$2,0))</f>
        <v>120</v>
      </c>
      <c r="E5">
        <f>IF(Products!A3="","",ROUND(N(Products!F3)*E$2,0))</f>
        <v>150</v>
      </c>
      <c r="F5">
        <f>IF(Products!A3="","",ROUND(N(Products!F3)*F$2,0))</f>
        <v>180</v>
      </c>
      <c r="G5">
        <f>IF(Products!A3="","",ROUND(N(Products!F3)*G$2,0))</f>
        <v>240</v>
      </c>
      <c r="H5">
        <f>IF(Products!A3="","",ROUND(N(Products!F3)*H$2,0))</f>
        <v>300</v>
      </c>
      <c r="I5">
        <f>IF(Products!A3="","",ROUND(N(Products!F3)*I$2,0))</f>
        <v>360</v>
      </c>
      <c r="J5">
        <f>IF(Products!A3="","",ROUND(N(Products!F3)*J$2,0))</f>
        <v>420</v>
      </c>
      <c r="K5">
        <f>IF(Products!A3="","",ROUND(N(Products!F3)*K$2,0))</f>
        <v>480</v>
      </c>
      <c r="L5">
        <f>IF(Products!A3="","",ROUND(N(Products!F3)*L$2,0))</f>
        <v>540</v>
      </c>
      <c r="M5">
        <f>IF(Products!A3="","",ROUND(N(Products!F3)*M$2,0))</f>
        <v>600</v>
      </c>
      <c r="N5">
        <f>IF(Products!A3="","",ROUND(N(Products!F3)*N$2,0))</f>
        <v>600</v>
      </c>
      <c r="O5">
        <f>IF(Products!A3="","",SUM(C5:N5))</f>
        <v>4080</v>
      </c>
    </row>
    <row r="6">
      <c r="A6" t="str">
        <f>IF(Products!A4="","",Products!A4&amp;" (units)")</f>
        <v/>
      </c>
      <c r="C6" t="str">
        <f>IF(Products!A4="","",ROUND(N(Products!F4)*C$2,0))</f>
        <v/>
      </c>
      <c r="D6" t="str">
        <f>IF(Products!A4="","",ROUND(N(Products!F4)*D$2,0))</f>
        <v/>
      </c>
      <c r="E6" t="str">
        <f>IF(Products!A4="","",ROUND(N(Products!F4)*E$2,0))</f>
        <v/>
      </c>
      <c r="F6" t="str">
        <f>IF(Products!A4="","",ROUND(N(Products!F4)*F$2,0))</f>
        <v/>
      </c>
      <c r="G6" t="str">
        <f>IF(Products!A4="","",ROUND(N(Products!F4)*G$2,0))</f>
        <v/>
      </c>
      <c r="H6" t="str">
        <f>IF(Products!A4="","",ROUND(N(Products!F4)*H$2,0))</f>
        <v/>
      </c>
      <c r="I6" t="str">
        <f>IF(Products!A4="","",ROUND(N(Products!F4)*I$2,0))</f>
        <v/>
      </c>
      <c r="J6" t="str">
        <f>IF(Products!A4="","",ROUND(N(Products!F4)*J$2,0))</f>
        <v/>
      </c>
      <c r="K6" t="str">
        <f>IF(Products!A4="","",ROUND(N(Products!F4)*K$2,0))</f>
        <v/>
      </c>
      <c r="L6" t="str">
        <f>IF(Products!A4="","",ROUND(N(Products!F4)*L$2,0))</f>
        <v/>
      </c>
      <c r="M6" t="str">
        <f>IF(Products!A4="","",ROUND(N(Products!F4)*M$2,0))</f>
        <v/>
      </c>
      <c r="N6" t="str">
        <f>IF(Products!A4="","",ROUND(N(Products!F4)*N$2,0))</f>
        <v/>
      </c>
      <c r="O6" t="str">
        <f>IF(Products!A4="","",SUM(C6:N6))</f>
        <v/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742.5</v>
      </c>
      <c r="D25" s="7">
        <f>SUMPRODUCT(Products!$B$2:$B$21,D4:D23)</f>
        <v>990</v>
      </c>
      <c r="E25" s="7">
        <f>SUMPRODUCT(Products!$B$2:$B$21,E4:E23)</f>
        <v>1237.5</v>
      </c>
      <c r="F25" s="7">
        <f>SUMPRODUCT(Products!$B$2:$B$21,F4:F23)</f>
        <v>1485</v>
      </c>
      <c r="G25" s="7">
        <f>SUMPRODUCT(Products!$B$2:$B$21,G4:G23)</f>
        <v>1980</v>
      </c>
      <c r="H25" s="7">
        <f>SUMPRODUCT(Products!$B$2:$B$21,H4:H23)</f>
        <v>2475</v>
      </c>
      <c r="I25" s="7">
        <f>SUMPRODUCT(Products!$B$2:$B$21,I4:I23)</f>
        <v>2970</v>
      </c>
      <c r="J25" s="7">
        <f>SUMPRODUCT(Products!$B$2:$B$21,J4:J23)</f>
        <v>3465</v>
      </c>
      <c r="K25" s="7">
        <f>SUMPRODUCT(Products!$B$2:$B$21,K4:K23)</f>
        <v>3960</v>
      </c>
      <c r="L25" s="7">
        <f>SUMPRODUCT(Products!$B$2:$B$21,L4:L23)</f>
        <v>4455</v>
      </c>
      <c r="M25" s="7">
        <f>SUMPRODUCT(Products!$B$2:$B$21,M4:M23)</f>
        <v>4950</v>
      </c>
      <c r="N25" s="7">
        <f>SUMPRODUCT(Products!$B$2:$B$21,N4:N23)</f>
        <v>4950</v>
      </c>
      <c r="O25" s="7">
        <f>SUM(C25:N25)</f>
        <v>33660</v>
      </c>
    </row>
    <row r="26">
      <c r="A26" s="5" t="inlineStr">
        <is>
          <t>Contribution</t>
        </is>
      </c>
      <c r="C26" s="7">
        <f>SUMPRODUCT(Products!$D$2:$D$21,C4:C23)</f>
        <v>448.2</v>
      </c>
      <c r="D26" s="7">
        <f>SUMPRODUCT(Products!$D$2:$D$21,D4:D23)</f>
        <v>597.6</v>
      </c>
      <c r="E26" s="7">
        <f>SUMPRODUCT(Products!$D$2:$D$21,E4:E23)</f>
        <v>747</v>
      </c>
      <c r="F26" s="7">
        <f>SUMPRODUCT(Products!$D$2:$D$21,F4:F23)</f>
        <v>896.4</v>
      </c>
      <c r="G26" s="7">
        <f>SUMPRODUCT(Products!$D$2:$D$21,G4:G23)</f>
        <v>1195.2</v>
      </c>
      <c r="H26" s="7">
        <f>SUMPRODUCT(Products!$D$2:$D$21,H4:H23)</f>
        <v>1494</v>
      </c>
      <c r="I26" s="7">
        <f>SUMPRODUCT(Products!$D$2:$D$21,I4:I23)</f>
        <v>1792.8</v>
      </c>
      <c r="J26" s="7">
        <f>SUMPRODUCT(Products!$D$2:$D$21,J4:J23)</f>
        <v>2091.6</v>
      </c>
      <c r="K26" s="7">
        <f>SUMPRODUCT(Products!$D$2:$D$21,K4:K23)</f>
        <v>2390.4</v>
      </c>
      <c r="L26" s="7">
        <f>SUMPRODUCT(Products!$D$2:$D$21,L4:L23)</f>
        <v>2689.2</v>
      </c>
      <c r="M26" s="7">
        <f>SUMPRODUCT(Products!$D$2:$D$21,M4:M23)</f>
        <v>2988</v>
      </c>
      <c r="N26" s="7">
        <f>SUMPRODUCT(Products!$D$2:$D$21,N4:N23)</f>
        <v>2988</v>
      </c>
      <c r="O26" s="7">
        <f>SUM(C26:N26)</f>
        <v>20318.4</v>
      </c>
    </row>
    <row r="27">
      <c r="A27" s="5" t="inlineStr">
        <is>
          <t>Fixed costs</t>
        </is>
      </c>
      <c r="C27" s="7">
        <f>'Fixed costs'!$B$22</f>
        <v>410</v>
      </c>
      <c r="D27" s="7">
        <f>'Fixed costs'!$B$22</f>
        <v>410</v>
      </c>
      <c r="E27" s="7">
        <f>'Fixed costs'!$B$22</f>
        <v>410</v>
      </c>
      <c r="F27" s="7">
        <f>'Fixed costs'!$B$22</f>
        <v>410</v>
      </c>
      <c r="G27" s="7">
        <f>'Fixed costs'!$B$22</f>
        <v>410</v>
      </c>
      <c r="H27" s="7">
        <f>'Fixed costs'!$B$22</f>
        <v>410</v>
      </c>
      <c r="I27" s="7">
        <f>'Fixed costs'!$B$22</f>
        <v>410</v>
      </c>
      <c r="J27" s="7">
        <f>'Fixed costs'!$B$22</f>
        <v>410</v>
      </c>
      <c r="K27" s="7">
        <f>'Fixed costs'!$B$22</f>
        <v>410</v>
      </c>
      <c r="L27" s="7">
        <f>'Fixed costs'!$B$22</f>
        <v>410</v>
      </c>
      <c r="M27" s="7">
        <f>'Fixed costs'!$B$22</f>
        <v>410</v>
      </c>
      <c r="N27" s="7">
        <f>'Fixed costs'!$B$22</f>
        <v>410</v>
      </c>
      <c r="O27" s="7">
        <f>SUM(C27:N27)</f>
        <v>4920</v>
      </c>
    </row>
    <row r="28">
      <c r="A28" s="5" t="inlineStr">
        <is>
          <t>Profit</t>
        </is>
      </c>
      <c r="C28" s="7">
        <f>C26-C27</f>
        <v>38.2</v>
      </c>
      <c r="D28" s="7">
        <f>D26-D27</f>
        <v>187.6</v>
      </c>
      <c r="E28" s="7">
        <f>E26-E27</f>
        <v>337</v>
      </c>
      <c r="F28" s="7">
        <f>F26-F27</f>
        <v>486.4</v>
      </c>
      <c r="G28" s="7">
        <f>G26-G27</f>
        <v>785.2</v>
      </c>
      <c r="H28" s="7">
        <f>H26-H27</f>
        <v>1084</v>
      </c>
      <c r="I28" s="7">
        <f>I26-I27</f>
        <v>1382.8</v>
      </c>
      <c r="J28" s="7">
        <f>J26-J27</f>
        <v>1681.6</v>
      </c>
      <c r="K28" s="7">
        <f>K26-K27</f>
        <v>1980.4</v>
      </c>
      <c r="L28" s="7">
        <f>L26-L27</f>
        <v>2279.2</v>
      </c>
      <c r="M28" s="7">
        <f>M26-M27</f>
        <v>2578</v>
      </c>
      <c r="N28" s="7">
        <f>N26-N27</f>
        <v>2578</v>
      </c>
      <c r="O28" s="7">
        <f>SUM(C28:N28)</f>
        <v>15398.4</v>
      </c>
    </row>
    <row r="29">
      <c r="A29" s="5" t="inlineStr">
        <is>
          <t>Cash, start of year to date</t>
        </is>
      </c>
      <c r="C29" s="7">
        <f>C28</f>
        <v>38.2</v>
      </c>
      <c r="D29" s="7">
        <f>C29+D28</f>
        <v>225.8</v>
      </c>
      <c r="E29" s="7">
        <f>D29+E28</f>
        <v>562.8</v>
      </c>
      <c r="F29" s="7">
        <f>E29+F28</f>
        <v>1049.2</v>
      </c>
      <c r="G29" s="7">
        <f>F29+G28</f>
        <v>1834.4</v>
      </c>
      <c r="H29" s="7">
        <f>G29+H28</f>
        <v>2918.4</v>
      </c>
      <c r="I29" s="7">
        <f>H29+I28</f>
        <v>4301.2</v>
      </c>
      <c r="J29" s="7">
        <f>I29+J28</f>
        <v>5982.8</v>
      </c>
      <c r="K29" s="7">
        <f>J29+K28</f>
        <v>7963.2</v>
      </c>
      <c r="L29" s="7">
        <f>K29+L28</f>
        <v>10242.4</v>
      </c>
      <c r="M29" s="7">
        <f>L29+M28</f>
        <v>12820.4</v>
      </c>
      <c r="N29" s="7">
        <f>M29+N28</f>
        <v>15398.4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38.2</v>
      </c>
    </row>
    <row r="35">
      <c r="A35" s="5" t="inlineStr">
        <is>
          <t>Working cash in the startup budget</t>
        </is>
      </c>
      <c r="C35" s="7">
        <f>Startup!B22</f>
        <v>1000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booth, four Saturdays</t>
        </is>
      </c>
      <c r="B2" s="9" t="n">
        <v>160</v>
      </c>
    </row>
    <row r="3">
      <c r="A3" t="inlineStr">
        <is>
          <t>Marketing and samples</t>
        </is>
      </c>
      <c r="B3" s="9" t="n">
        <v>150</v>
      </c>
    </row>
    <row r="4">
      <c r="A4" t="inlineStr">
        <is>
          <t>Website and online shop</t>
        </is>
      </c>
      <c r="B4" s="9" t="n">
        <v>40</v>
      </c>
    </row>
    <row r="5">
      <c r="A5" t="inlineStr">
        <is>
          <t>Software and card fees</t>
        </is>
      </c>
      <c r="B5" s="9" t="n">
        <v>40</v>
      </c>
    </row>
    <row r="6">
      <c r="A6" t="inlineStr">
        <is>
          <t>Dehumidifier power and supplies</t>
        </is>
      </c>
      <c r="B6" s="9" t="n">
        <v>20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410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Stainless molds, 12</t>
        </is>
      </c>
      <c r="B2" s="9" t="n">
        <v>70</v>
      </c>
    </row>
    <row r="3">
      <c r="A3" t="inlineStr">
        <is>
          <t>Scale, bowls, sifter, gloves, dust masks</t>
        </is>
      </c>
      <c r="B3" s="9" t="n">
        <v>120</v>
      </c>
    </row>
    <row r="4">
      <c r="A4" t="inlineStr">
        <is>
          <t>Shrink bags and a heat gun</t>
        </is>
      </c>
      <c r="B4" s="9" t="n">
        <v>60</v>
      </c>
    </row>
    <row r="5">
      <c r="A5" t="inlineStr">
        <is>
          <t>First ingredients</t>
        </is>
      </c>
      <c r="B5" s="9" t="n">
        <v>250</v>
      </c>
    </row>
    <row r="6">
      <c r="A6" t="inlineStr">
        <is>
          <t>Fragrance oils, five scents</t>
        </is>
      </c>
      <c r="B6" s="9" t="n">
        <v>140</v>
      </c>
    </row>
    <row r="7">
      <c r="A7" t="inlineStr">
        <is>
          <t>Colors sold as approved for cosmetics</t>
        </is>
      </c>
      <c r="B7" s="9" t="n">
        <v>60</v>
      </c>
    </row>
    <row r="8">
      <c r="A8" t="inlineStr">
        <is>
          <t>Labels and label design</t>
        </is>
      </c>
      <c r="B8" s="9" t="n">
        <v>400</v>
      </c>
    </row>
    <row r="9">
      <c r="A9" t="inlineStr">
        <is>
          <t>A cosmetic chemist's review of the formula</t>
        </is>
      </c>
      <c r="B9" s="9" t="n">
        <v>300</v>
      </c>
    </row>
    <row r="10">
      <c r="A10" t="inlineStr">
        <is>
          <t>Product liability insurance, first year</t>
        </is>
      </c>
      <c r="B10" s="9" t="n">
        <v>600</v>
      </c>
    </row>
    <row r="11">
      <c r="A11" t="inlineStr">
        <is>
          <t>Business license</t>
        </is>
      </c>
      <c r="B11" s="9" t="n">
        <v>100</v>
      </c>
    </row>
    <row r="12">
      <c r="A12" t="inlineStr">
        <is>
          <t>Website and product photos</t>
        </is>
      </c>
      <c r="B12" s="9" t="n">
        <v>400</v>
      </c>
    </row>
    <row r="13">
      <c r="A13" t="inlineStr">
        <is>
          <t>Market tent, table and display</t>
        </is>
      </c>
      <c r="B13" s="9" t="n">
        <v>300</v>
      </c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2800</v>
      </c>
    </row>
    <row r="22">
      <c r="A22" t="inlineStr">
        <is>
          <t>Working cash</t>
        </is>
      </c>
      <c r="B22" s="11" t="n">
        <v>1000</v>
      </c>
    </row>
    <row r="23">
      <c r="A23" s="5" t="inlineStr">
        <is>
          <t>Total to start</t>
        </is>
      </c>
      <c r="B23" s="10">
        <f>B21+B22</f>
        <v>3800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Bath bomb business plan: first-year numbers</t>
        </is>
      </c>
    </row>
    <row r="2" ht="15" customHeight="1">
      <c r="A2" s="13" t="inlineStr">
        <is>
          <t>From the article: https://www.tarostack.com/articles/bath-bomb-business-plan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